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reen office_BAS\การตรวจประเมินสำนักงานสีเขียว\การตรวจประเมินสำนักงานสีเขียว_คณะบริหารธุรกิจเพื่อสังคม 2568_4 สิงหาคม 2568\หมวด 1\"/>
    </mc:Choice>
  </mc:AlternateContent>
  <xr:revisionPtr revIDLastSave="0" documentId="13_ncr:1_{63A86979-358D-4E0F-A36D-FE91771152F7}" xr6:coauthVersionLast="47" xr6:coauthVersionMax="47" xr10:uidLastSave="{00000000-0000-0000-0000-000000000000}"/>
  <bookViews>
    <workbookView xWindow="-120" yWindow="-120" windowWidth="24240" windowHeight="13020" tabRatio="898" activeTab="3" xr2:uid="{00000000-000D-0000-FFFF-FFFF00000000}"/>
  </bookViews>
  <sheets>
    <sheet name="สรุปการคำนวณ ปี 2568" sheetId="1" r:id="rId1"/>
    <sheet name="CH4จาก Septic tank 2568" sheetId="4" r:id="rId2"/>
    <sheet name="CH4จากบ่อบำบัดไม่เติมอากาศ 2568" sheetId="5" r:id="rId3"/>
    <sheet name="สรุปการคำนวณ ปี 2567" sheetId="8" r:id="rId4"/>
    <sheet name="CH4จาก Septic tank 25..." sheetId="9" r:id="rId5"/>
    <sheet name="CH4จากบ่อบำบัดไม่เติมอากาศ25..." sheetId="10" r:id="rId6"/>
    <sheet name="EF TGO AR5" sheetId="6" r:id="rId7"/>
  </sheets>
  <externalReferences>
    <externalReference r:id="rId8"/>
    <externalReference r:id="rId9"/>
    <externalReference r:id="rId10"/>
    <externalReference r:id="rId11"/>
  </externalReferences>
  <definedNames>
    <definedName name="\0" localSheetId="6">#REF!</definedName>
    <definedName name="\0" localSheetId="3">#REF!</definedName>
    <definedName name="\0">#REF!</definedName>
    <definedName name="\a" localSheetId="6">#REF!</definedName>
    <definedName name="\a">#REF!</definedName>
    <definedName name="\b" localSheetId="6">#REF!</definedName>
    <definedName name="\b">#REF!</definedName>
    <definedName name="\c" localSheetId="6">#REF!</definedName>
    <definedName name="\c">#REF!</definedName>
    <definedName name="\d" localSheetId="6">#REF!</definedName>
    <definedName name="\d">#REF!</definedName>
    <definedName name="\e" localSheetId="6">#REF!</definedName>
    <definedName name="\e">#REF!</definedName>
    <definedName name="\f" localSheetId="6">#REF!</definedName>
    <definedName name="\f">#REF!</definedName>
    <definedName name="\g" localSheetId="6">#REF!</definedName>
    <definedName name="\g">#REF!</definedName>
    <definedName name="\h" localSheetId="6">#REF!</definedName>
    <definedName name="\h">#REF!</definedName>
    <definedName name="\i" localSheetId="6">#REF!</definedName>
    <definedName name="\i">#REF!</definedName>
    <definedName name="\j" localSheetId="6">#REF!</definedName>
    <definedName name="\j">#REF!</definedName>
    <definedName name="\p" localSheetId="6">#REF!</definedName>
    <definedName name="\p">#REF!</definedName>
    <definedName name="\s" localSheetId="6">#REF!</definedName>
    <definedName name="\s">#REF!</definedName>
    <definedName name="\x" localSheetId="6">#REF!</definedName>
    <definedName name="\x">#REF!</definedName>
    <definedName name="\z" localSheetId="6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6">#REF!</definedName>
    <definedName name="A">#REF!</definedName>
    <definedName name="B" localSheetId="6">#REF!</definedName>
    <definedName name="B">#REF!</definedName>
    <definedName name="BTU" localSheetId="6">[2]ม.ค.!$C$2</definedName>
    <definedName name="BTU">[3]ม.ค.!$C$2</definedName>
    <definedName name="BTU_16" localSheetId="6">#REF!</definedName>
    <definedName name="BTU_16">#REF!</definedName>
    <definedName name="BTU_17" localSheetId="6">#REF!</definedName>
    <definedName name="BTU_17">#REF!</definedName>
    <definedName name="BTU_18" localSheetId="6">#REF!</definedName>
    <definedName name="BTU_18">#REF!</definedName>
    <definedName name="BTU_19" localSheetId="6">#REF!</definedName>
    <definedName name="BTU_19">#REF!</definedName>
    <definedName name="BTU_20" localSheetId="6">#REF!</definedName>
    <definedName name="BTU_20">#REF!</definedName>
    <definedName name="BTU_21" localSheetId="6">#REF!</definedName>
    <definedName name="BTU_21">#REF!</definedName>
    <definedName name="BTU_22" localSheetId="6">#REF!</definedName>
    <definedName name="BTU_22">#REF!</definedName>
    <definedName name="BTU_23" localSheetId="6">#REF!</definedName>
    <definedName name="BTU_23">#REF!</definedName>
    <definedName name="BTU_24" localSheetId="6">#REF!</definedName>
    <definedName name="BTU_24">#REF!</definedName>
    <definedName name="BTU_25" localSheetId="6">#REF!</definedName>
    <definedName name="BTU_25">#REF!</definedName>
    <definedName name="BTU_26" localSheetId="6">#REF!</definedName>
    <definedName name="BTU_26">#REF!</definedName>
    <definedName name="C_" localSheetId="6">#REF!</definedName>
    <definedName name="C_">#REF!</definedName>
    <definedName name="Cal_16" localSheetId="6">#REF!</definedName>
    <definedName name="Cal_16">#REF!</definedName>
    <definedName name="Cal_17" localSheetId="6">#REF!</definedName>
    <definedName name="Cal_17">#REF!</definedName>
    <definedName name="Cal_18" localSheetId="6">#REF!</definedName>
    <definedName name="Cal_18">#REF!</definedName>
    <definedName name="Cal_19" localSheetId="6">#REF!</definedName>
    <definedName name="Cal_19">#REF!</definedName>
    <definedName name="Cal_20" localSheetId="6">#REF!</definedName>
    <definedName name="Cal_20">#REF!</definedName>
    <definedName name="Cal_21" localSheetId="6">#REF!</definedName>
    <definedName name="Cal_21">#REF!</definedName>
    <definedName name="Cal_22" localSheetId="6">#REF!</definedName>
    <definedName name="Cal_22">#REF!</definedName>
    <definedName name="Cal_23" localSheetId="6">#REF!</definedName>
    <definedName name="Cal_23">#REF!</definedName>
    <definedName name="Cal_24" localSheetId="6">#REF!</definedName>
    <definedName name="Cal_24">#REF!</definedName>
    <definedName name="Cal_25" localSheetId="6">#REF!</definedName>
    <definedName name="Cal_25">#REF!</definedName>
    <definedName name="Cal_26" localSheetId="6">#REF!</definedName>
    <definedName name="Cal_26">#REF!</definedName>
    <definedName name="CAT" localSheetId="6">#REF!</definedName>
    <definedName name="CAT">#REF!</definedName>
    <definedName name="D" localSheetId="6">#REF!</definedName>
    <definedName name="D">#REF!</definedName>
    <definedName name="DOG" localSheetId="6">#REF!</definedName>
    <definedName name="DOG">#REF!</definedName>
    <definedName name="E" localSheetId="6">#REF!</definedName>
    <definedName name="E">#REF!</definedName>
    <definedName name="Ein" localSheetId="6">#REF!</definedName>
    <definedName name="Ein">#REF!</definedName>
    <definedName name="Eout" localSheetId="6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6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6">#REF!</definedName>
    <definedName name="Fuel_16">#REF!</definedName>
    <definedName name="Fuel_17" localSheetId="6">#REF!</definedName>
    <definedName name="Fuel_17">#REF!</definedName>
    <definedName name="Fuel_18" localSheetId="6">#REF!</definedName>
    <definedName name="Fuel_18">#REF!</definedName>
    <definedName name="Fuel_19" localSheetId="6">#REF!</definedName>
    <definedName name="Fuel_19">#REF!</definedName>
    <definedName name="Fuel_20" localSheetId="6">#REF!</definedName>
    <definedName name="Fuel_20">#REF!</definedName>
    <definedName name="Fuel_21" localSheetId="6">#REF!</definedName>
    <definedName name="Fuel_21">#REF!</definedName>
    <definedName name="Fuel_22" localSheetId="6">#REF!</definedName>
    <definedName name="Fuel_22">#REF!</definedName>
    <definedName name="Fuel_23" localSheetId="6">#REF!</definedName>
    <definedName name="Fuel_23">#REF!</definedName>
    <definedName name="Fuel_24" localSheetId="6">#REF!</definedName>
    <definedName name="Fuel_24">#REF!</definedName>
    <definedName name="Fuel_25" localSheetId="6">#REF!</definedName>
    <definedName name="Fuel_25">#REF!</definedName>
    <definedName name="Fuel_26" localSheetId="6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6">#REF!</definedName>
    <definedName name="Fuel_i_16">#REF!</definedName>
    <definedName name="Fuel_i_17" localSheetId="6">#REF!</definedName>
    <definedName name="Fuel_i_17">#REF!</definedName>
    <definedName name="Fuel_i_18" localSheetId="6">#REF!</definedName>
    <definedName name="Fuel_i_18">#REF!</definedName>
    <definedName name="Fuel_i_19" localSheetId="6">#REF!</definedName>
    <definedName name="Fuel_i_19">#REF!</definedName>
    <definedName name="Fuel_i_20" localSheetId="6">#REF!</definedName>
    <definedName name="Fuel_i_20">#REF!</definedName>
    <definedName name="Fuel_i_21" localSheetId="6">#REF!</definedName>
    <definedName name="Fuel_i_21">#REF!</definedName>
    <definedName name="Fuel_i_22" localSheetId="6">#REF!</definedName>
    <definedName name="Fuel_i_22">#REF!</definedName>
    <definedName name="Fuel_i_23" localSheetId="6">#REF!</definedName>
    <definedName name="Fuel_i_23">#REF!</definedName>
    <definedName name="Fuel_i_24" localSheetId="6">#REF!</definedName>
    <definedName name="Fuel_i_24">#REF!</definedName>
    <definedName name="Fuel_i_25" localSheetId="6">#REF!</definedName>
    <definedName name="Fuel_i_25">#REF!</definedName>
    <definedName name="Fuel_i_26" localSheetId="6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6">#REF!</definedName>
    <definedName name="Fuel_in">#REF!</definedName>
    <definedName name="FuelEnergy" localSheetId="6">#REF!</definedName>
    <definedName name="FuelEnergy">#REF!</definedName>
    <definedName name="G" localSheetId="6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6">#REF!</definedName>
    <definedName name="Gross_16">#REF!</definedName>
    <definedName name="Gross_17" localSheetId="6">#REF!</definedName>
    <definedName name="Gross_17">#REF!</definedName>
    <definedName name="Gross_18" localSheetId="6">#REF!</definedName>
    <definedName name="Gross_18">#REF!</definedName>
    <definedName name="Gross_19" localSheetId="6">#REF!</definedName>
    <definedName name="Gross_19">#REF!</definedName>
    <definedName name="Gross_20" localSheetId="6">#REF!</definedName>
    <definedName name="Gross_20">#REF!</definedName>
    <definedName name="Gross_21" localSheetId="6">#REF!</definedName>
    <definedName name="Gross_21">#REF!</definedName>
    <definedName name="Gross_22" localSheetId="6">#REF!</definedName>
    <definedName name="Gross_22">#REF!</definedName>
    <definedName name="Gross_23" localSheetId="6">#REF!</definedName>
    <definedName name="Gross_23">#REF!</definedName>
    <definedName name="Gross_24" localSheetId="6">#REF!</definedName>
    <definedName name="Gross_24">#REF!</definedName>
    <definedName name="Gross_25" localSheetId="6">#REF!</definedName>
    <definedName name="Gross_25">#REF!</definedName>
    <definedName name="Gross_26" localSheetId="6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6">#REF!</definedName>
    <definedName name="H">#REF!</definedName>
    <definedName name="HEAD" localSheetId="6">#REF!</definedName>
    <definedName name="HEAD">#REF!</definedName>
    <definedName name="I" localSheetId="6">#REF!</definedName>
    <definedName name="I">#REF!</definedName>
    <definedName name="J" localSheetId="6">#REF!</definedName>
    <definedName name="J">#REF!</definedName>
    <definedName name="J._16" localSheetId="6">#REF!</definedName>
    <definedName name="J._16">#REF!</definedName>
    <definedName name="J._17" localSheetId="6">#REF!</definedName>
    <definedName name="J._17">#REF!</definedName>
    <definedName name="J._18" localSheetId="6">#REF!</definedName>
    <definedName name="J._18">#REF!</definedName>
    <definedName name="J._19" localSheetId="6">#REF!</definedName>
    <definedName name="J._19">#REF!</definedName>
    <definedName name="J._20" localSheetId="6">#REF!</definedName>
    <definedName name="J._20">#REF!</definedName>
    <definedName name="J._21" localSheetId="6">#REF!</definedName>
    <definedName name="J._21">#REF!</definedName>
    <definedName name="J._22" localSheetId="6">#REF!</definedName>
    <definedName name="J._22">#REF!</definedName>
    <definedName name="J._23" localSheetId="6">#REF!</definedName>
    <definedName name="J._23">#REF!</definedName>
    <definedName name="J._24" localSheetId="6">#REF!</definedName>
    <definedName name="J._24">#REF!</definedName>
    <definedName name="J._25" localSheetId="6">#REF!</definedName>
    <definedName name="J._25">#REF!</definedName>
    <definedName name="J._26" localSheetId="6">#REF!</definedName>
    <definedName name="J._26">#REF!</definedName>
    <definedName name="kJ" localSheetId="6">#REF!</definedName>
    <definedName name="kJ">#REF!</definedName>
    <definedName name="LHV" localSheetId="6">#REF!</definedName>
    <definedName name="LHV">#REF!</definedName>
    <definedName name="M" localSheetId="6">#REF!</definedName>
    <definedName name="M">#REF!</definedName>
    <definedName name="MONTHL1" localSheetId="6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6">#REF!</definedName>
    <definedName name="Net_16">#REF!</definedName>
    <definedName name="Net_17" localSheetId="6">#REF!</definedName>
    <definedName name="Net_17">#REF!</definedName>
    <definedName name="Net_18" localSheetId="6">#REF!</definedName>
    <definedName name="Net_18">#REF!</definedName>
    <definedName name="Net_19" localSheetId="6">#REF!</definedName>
    <definedName name="Net_19">#REF!</definedName>
    <definedName name="Net_20" localSheetId="6">#REF!</definedName>
    <definedName name="Net_20">#REF!</definedName>
    <definedName name="Net_21" localSheetId="6">#REF!</definedName>
    <definedName name="Net_21">#REF!</definedName>
    <definedName name="Net_22" localSheetId="6">#REF!</definedName>
    <definedName name="Net_22">#REF!</definedName>
    <definedName name="Net_23" localSheetId="6">#REF!</definedName>
    <definedName name="Net_23">#REF!</definedName>
    <definedName name="Net_24" localSheetId="6">#REF!</definedName>
    <definedName name="Net_24">#REF!</definedName>
    <definedName name="Net_25" localSheetId="6">#REF!</definedName>
    <definedName name="Net_25">#REF!</definedName>
    <definedName name="Net_26" localSheetId="6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6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6">#REF!</definedName>
    <definedName name="Power_16">#REF!</definedName>
    <definedName name="Power_17" localSheetId="6">#REF!</definedName>
    <definedName name="Power_17">#REF!</definedName>
    <definedName name="Power_18" localSheetId="6">#REF!</definedName>
    <definedName name="Power_18">#REF!</definedName>
    <definedName name="Power_19" localSheetId="6">#REF!</definedName>
    <definedName name="Power_19">#REF!</definedName>
    <definedName name="Power_20" localSheetId="6">#REF!</definedName>
    <definedName name="Power_20">#REF!</definedName>
    <definedName name="Power_21" localSheetId="6">#REF!</definedName>
    <definedName name="Power_21">#REF!</definedName>
    <definedName name="Power_22" localSheetId="6">#REF!</definedName>
    <definedName name="Power_22">#REF!</definedName>
    <definedName name="Power_23" localSheetId="6">#REF!</definedName>
    <definedName name="Power_23">#REF!</definedName>
    <definedName name="Power_24" localSheetId="6">#REF!</definedName>
    <definedName name="Power_24">#REF!</definedName>
    <definedName name="Power_25" localSheetId="6">#REF!</definedName>
    <definedName name="Power_25">#REF!</definedName>
    <definedName name="Power_26" localSheetId="6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6">#REF!</definedName>
    <definedName name="Power_i_16">#REF!</definedName>
    <definedName name="Power_i_17" localSheetId="6">#REF!</definedName>
    <definedName name="Power_i_17">#REF!</definedName>
    <definedName name="Power_i_18" localSheetId="6">#REF!</definedName>
    <definedName name="Power_i_18">#REF!</definedName>
    <definedName name="Power_i_19" localSheetId="6">#REF!</definedName>
    <definedName name="Power_i_19">#REF!</definedName>
    <definedName name="Power_i_20" localSheetId="6">#REF!</definedName>
    <definedName name="Power_i_20">#REF!</definedName>
    <definedName name="Power_i_21" localSheetId="6">#REF!</definedName>
    <definedName name="Power_i_21">#REF!</definedName>
    <definedName name="Power_i_22" localSheetId="6">#REF!</definedName>
    <definedName name="Power_i_22">#REF!</definedName>
    <definedName name="Power_i_23" localSheetId="6">#REF!</definedName>
    <definedName name="Power_i_23">#REF!</definedName>
    <definedName name="Power_i_24" localSheetId="6">#REF!</definedName>
    <definedName name="Power_i_24">#REF!</definedName>
    <definedName name="Power_i_25" localSheetId="6">#REF!</definedName>
    <definedName name="Power_i_25">#REF!</definedName>
    <definedName name="Power_i_26" localSheetId="6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6">#REF!</definedName>
    <definedName name="Power_o_16">#REF!</definedName>
    <definedName name="Power_o_17" localSheetId="6">#REF!</definedName>
    <definedName name="Power_o_17">#REF!</definedName>
    <definedName name="Power_o_18" localSheetId="6">#REF!</definedName>
    <definedName name="Power_o_18">#REF!</definedName>
    <definedName name="Power_o_19" localSheetId="6">#REF!</definedName>
    <definedName name="Power_o_19">#REF!</definedName>
    <definedName name="Power_o_20" localSheetId="6">#REF!</definedName>
    <definedName name="Power_o_20">#REF!</definedName>
    <definedName name="Power_o_21" localSheetId="6">#REF!</definedName>
    <definedName name="Power_o_21">#REF!</definedName>
    <definedName name="Power_o_22" localSheetId="6">#REF!</definedName>
    <definedName name="Power_o_22">#REF!</definedName>
    <definedName name="Power_o_23" localSheetId="6">#REF!</definedName>
    <definedName name="Power_o_23">#REF!</definedName>
    <definedName name="Power_o_24" localSheetId="6">#REF!</definedName>
    <definedName name="Power_o_24">#REF!</definedName>
    <definedName name="Power_o_25" localSheetId="6">#REF!</definedName>
    <definedName name="Power_o_25">#REF!</definedName>
    <definedName name="Power_o_26" localSheetId="6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6">'EF TGO AR5'!$A$1:$L$128</definedName>
    <definedName name="_xlnm.Print_Area" localSheetId="3">'สรุปการคำนวณ ปี 2567'!$A$1:$AE$77</definedName>
    <definedName name="_xlnm.Print_Area" localSheetId="0">'สรุปการคำนวณ ปี 2568'!$A$1:$AE$195</definedName>
    <definedName name="Print_Area_MI" localSheetId="6">#REF!</definedName>
    <definedName name="Print_Area_MI">#REF!</definedName>
    <definedName name="Serv" localSheetId="6">#REF!</definedName>
    <definedName name="Serv">#REF!</definedName>
    <definedName name="Servc" localSheetId="6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6">#REF!</definedName>
    <definedName name="Service_16">#REF!</definedName>
    <definedName name="Service_17" localSheetId="6">#REF!</definedName>
    <definedName name="Service_17">#REF!</definedName>
    <definedName name="Service_18" localSheetId="6">#REF!</definedName>
    <definedName name="Service_18">#REF!</definedName>
    <definedName name="Service_19" localSheetId="6">#REF!</definedName>
    <definedName name="Service_19">#REF!</definedName>
    <definedName name="Service_20" localSheetId="6">#REF!</definedName>
    <definedName name="Service_20">#REF!</definedName>
    <definedName name="Service_21" localSheetId="6">#REF!</definedName>
    <definedName name="Service_21">#REF!</definedName>
    <definedName name="Service_22" localSheetId="6">#REF!</definedName>
    <definedName name="Service_22">#REF!</definedName>
    <definedName name="Service_23" localSheetId="6">#REF!</definedName>
    <definedName name="Service_23">#REF!</definedName>
    <definedName name="Service_24" localSheetId="6">#REF!</definedName>
    <definedName name="Service_24">#REF!</definedName>
    <definedName name="Service_25" localSheetId="6">#REF!</definedName>
    <definedName name="Service_25">#REF!</definedName>
    <definedName name="Service_26" localSheetId="6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6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6">#REF!</definedName>
    <definedName name="Thermal_16">#REF!</definedName>
    <definedName name="Thermal_17" localSheetId="6">#REF!</definedName>
    <definedName name="Thermal_17">#REF!</definedName>
    <definedName name="Thermal_18" localSheetId="6">#REF!</definedName>
    <definedName name="Thermal_18">#REF!</definedName>
    <definedName name="Thermal_19" localSheetId="6">#REF!</definedName>
    <definedName name="Thermal_19">#REF!</definedName>
    <definedName name="Thermal_20" localSheetId="6">#REF!</definedName>
    <definedName name="Thermal_20">#REF!</definedName>
    <definedName name="Thermal_21" localSheetId="6">#REF!</definedName>
    <definedName name="Thermal_21">#REF!</definedName>
    <definedName name="Thermal_22" localSheetId="6">#REF!</definedName>
    <definedName name="Thermal_22">#REF!</definedName>
    <definedName name="Thermal_23" localSheetId="6">#REF!</definedName>
    <definedName name="Thermal_23">#REF!</definedName>
    <definedName name="Thermal_24" localSheetId="6">#REF!</definedName>
    <definedName name="Thermal_24">#REF!</definedName>
    <definedName name="Thermal_25" localSheetId="6">#REF!</definedName>
    <definedName name="Thermal_25">#REF!</definedName>
    <definedName name="Thermal_26" localSheetId="6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6">#REF!</definedName>
    <definedName name="Thermal_i_16">#REF!</definedName>
    <definedName name="Thermal_i_17" localSheetId="6">#REF!</definedName>
    <definedName name="Thermal_i_17">#REF!</definedName>
    <definedName name="Thermal_i_18" localSheetId="6">#REF!</definedName>
    <definedName name="Thermal_i_18">#REF!</definedName>
    <definedName name="Thermal_i_19" localSheetId="6">#REF!</definedName>
    <definedName name="Thermal_i_19">#REF!</definedName>
    <definedName name="Thermal_i_20" localSheetId="6">#REF!</definedName>
    <definedName name="Thermal_i_20">#REF!</definedName>
    <definedName name="Thermal_i_21" localSheetId="6">#REF!</definedName>
    <definedName name="Thermal_i_21">#REF!</definedName>
    <definedName name="Thermal_i_22" localSheetId="6">#REF!</definedName>
    <definedName name="Thermal_i_22">#REF!</definedName>
    <definedName name="Thermal_i_23" localSheetId="6">#REF!</definedName>
    <definedName name="Thermal_i_23">#REF!</definedName>
    <definedName name="Thermal_i_24" localSheetId="6">#REF!</definedName>
    <definedName name="Thermal_i_24">#REF!</definedName>
    <definedName name="Thermal_i_25" localSheetId="6">#REF!</definedName>
    <definedName name="Thermal_i_25">#REF!</definedName>
    <definedName name="Thermal_i_26" localSheetId="6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6">#REF!</definedName>
    <definedName name="Thermal_o_16">#REF!</definedName>
    <definedName name="Thermal_o_17" localSheetId="6">#REF!</definedName>
    <definedName name="Thermal_o_17">#REF!</definedName>
    <definedName name="Thermal_o_18" localSheetId="6">#REF!</definedName>
    <definedName name="Thermal_o_18">#REF!</definedName>
    <definedName name="Thermal_o_19" localSheetId="6">#REF!</definedName>
    <definedName name="Thermal_o_19">#REF!</definedName>
    <definedName name="Thermal_o_20" localSheetId="6">#REF!</definedName>
    <definedName name="Thermal_o_20">#REF!</definedName>
    <definedName name="Thermal_o_21" localSheetId="6">#REF!</definedName>
    <definedName name="Thermal_o_21">#REF!</definedName>
    <definedName name="Thermal_o_22" localSheetId="6">#REF!</definedName>
    <definedName name="Thermal_o_22">#REF!</definedName>
    <definedName name="Thermal_o_23" localSheetId="6">#REF!</definedName>
    <definedName name="Thermal_o_23">#REF!</definedName>
    <definedName name="Thermal_o_24" localSheetId="6">#REF!</definedName>
    <definedName name="Thermal_o_24">#REF!</definedName>
    <definedName name="Thermal_o_25" localSheetId="6">#REF!</definedName>
    <definedName name="Thermal_o_25">#REF!</definedName>
    <definedName name="Thermal_o_26" localSheetId="6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6">#REF!</definedName>
    <definedName name="Tin">#REF!</definedName>
    <definedName name="Tout" localSheetId="6">#REF!</definedName>
    <definedName name="Tout">#REF!</definedName>
    <definedName name="X" localSheetId="6">#REF!</definedName>
    <definedName name="X">#REF!</definedName>
    <definedName name="Y" localSheetId="6">#REF!</definedName>
    <definedName name="Y">#REF!</definedName>
    <definedName name="Z" localSheetId="6">#REF!</definedName>
    <definedName name="Z">#REF!</definedName>
    <definedName name="Z_BORDER" localSheetId="6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91029"/>
</workbook>
</file>

<file path=xl/calcChain.xml><?xml version="1.0" encoding="utf-8"?>
<calcChain xmlns="http://schemas.openxmlformats.org/spreadsheetml/2006/main">
  <c r="G17" i="1" l="1"/>
  <c r="I17" i="1"/>
  <c r="F17" i="8"/>
  <c r="H17" i="8"/>
  <c r="C4" i="9"/>
  <c r="O3" i="10"/>
  <c r="H9" i="1"/>
  <c r="D83" i="1" l="1"/>
  <c r="E83" i="1"/>
  <c r="F83" i="1"/>
  <c r="G83" i="1"/>
  <c r="H83" i="1"/>
  <c r="I83" i="1"/>
  <c r="J83" i="1"/>
  <c r="K83" i="1"/>
  <c r="L83" i="1"/>
  <c r="M83" i="1"/>
  <c r="N83" i="1"/>
  <c r="O83" i="1"/>
  <c r="Z18" i="8"/>
  <c r="AA18" i="8" s="1"/>
  <c r="M66" i="8" s="1"/>
  <c r="X129" i="1" s="1"/>
  <c r="X18" i="8"/>
  <c r="Y18" i="8" s="1"/>
  <c r="L66" i="8" s="1"/>
  <c r="V129" i="1" s="1"/>
  <c r="R18" i="8"/>
  <c r="S18" i="8" s="1"/>
  <c r="I66" i="8" s="1"/>
  <c r="P129" i="1" s="1"/>
  <c r="H18" i="8"/>
  <c r="I18" i="8" s="1"/>
  <c r="D66" i="8" s="1"/>
  <c r="F129" i="1" s="1"/>
  <c r="F18" i="8"/>
  <c r="G18" i="8" s="1"/>
  <c r="C66" i="8" s="1"/>
  <c r="D129" i="1" s="1"/>
  <c r="L12" i="10"/>
  <c r="L13" i="10" s="1"/>
  <c r="E12" i="10"/>
  <c r="E13" i="10" s="1"/>
  <c r="L18" i="8" s="1"/>
  <c r="M18" i="8" s="1"/>
  <c r="F66" i="8" s="1"/>
  <c r="J129" i="1" s="1"/>
  <c r="O4" i="10"/>
  <c r="N12" i="10" s="1"/>
  <c r="N13" i="10" s="1"/>
  <c r="N4" i="10"/>
  <c r="M12" i="10" s="1"/>
  <c r="M13" i="10" s="1"/>
  <c r="AB18" i="8" s="1"/>
  <c r="AC18" i="8" s="1"/>
  <c r="N66" i="8" s="1"/>
  <c r="Z129" i="1" s="1"/>
  <c r="M4" i="10"/>
  <c r="L4" i="10"/>
  <c r="K12" i="10" s="1"/>
  <c r="K13" i="10" s="1"/>
  <c r="K4" i="10"/>
  <c r="J12" i="10" s="1"/>
  <c r="J13" i="10" s="1"/>
  <c r="V18" i="8" s="1"/>
  <c r="W18" i="8" s="1"/>
  <c r="K66" i="8" s="1"/>
  <c r="T129" i="1" s="1"/>
  <c r="J4" i="10"/>
  <c r="I12" i="10" s="1"/>
  <c r="I13" i="10" s="1"/>
  <c r="T18" i="8" s="1"/>
  <c r="U18" i="8" s="1"/>
  <c r="J66" i="8" s="1"/>
  <c r="R129" i="1" s="1"/>
  <c r="I4" i="10"/>
  <c r="H12" i="10" s="1"/>
  <c r="H13" i="10" s="1"/>
  <c r="H4" i="10"/>
  <c r="G12" i="10" s="1"/>
  <c r="G13" i="10" s="1"/>
  <c r="P18" i="8" s="1"/>
  <c r="Q18" i="8" s="1"/>
  <c r="H66" i="8" s="1"/>
  <c r="N129" i="1" s="1"/>
  <c r="G4" i="10"/>
  <c r="F12" i="10" s="1"/>
  <c r="F13" i="10" s="1"/>
  <c r="N18" i="8" s="1"/>
  <c r="O18" i="8" s="1"/>
  <c r="G66" i="8" s="1"/>
  <c r="L129" i="1" s="1"/>
  <c r="F4" i="10"/>
  <c r="E4" i="10"/>
  <c r="D12" i="10" s="1"/>
  <c r="D13" i="10" s="1"/>
  <c r="J18" i="8" s="1"/>
  <c r="K18" i="8" s="1"/>
  <c r="E66" i="8" s="1"/>
  <c r="H129" i="1" s="1"/>
  <c r="D4" i="10"/>
  <c r="C12" i="10" s="1"/>
  <c r="C13" i="10" s="1"/>
  <c r="C4" i="10"/>
  <c r="B12" i="10" s="1"/>
  <c r="B13" i="10" s="1"/>
  <c r="I23" i="9"/>
  <c r="M4" i="9"/>
  <c r="Z17" i="8" s="1"/>
  <c r="AA17" i="8" s="1"/>
  <c r="M65" i="8" s="1"/>
  <c r="X128" i="1" s="1"/>
  <c r="L4" i="9"/>
  <c r="X17" i="8" s="1"/>
  <c r="Y17" i="8" s="1"/>
  <c r="L65" i="8" s="1"/>
  <c r="V128" i="1" s="1"/>
  <c r="E4" i="9"/>
  <c r="J17" i="8" s="1"/>
  <c r="K17" i="8" s="1"/>
  <c r="E65" i="8" s="1"/>
  <c r="H128" i="1" s="1"/>
  <c r="D4" i="9"/>
  <c r="I17" i="8" s="1"/>
  <c r="D65" i="8" s="1"/>
  <c r="F128" i="1" s="1"/>
  <c r="O3" i="9"/>
  <c r="G23" i="9" s="1"/>
  <c r="Q2" i="9"/>
  <c r="K4" i="9" s="1"/>
  <c r="V17" i="8" s="1"/>
  <c r="W17" i="8" s="1"/>
  <c r="K65" i="8" s="1"/>
  <c r="T128" i="1" s="1"/>
  <c r="O2" i="9"/>
  <c r="J23" i="9" s="1"/>
  <c r="J67" i="8"/>
  <c r="R130" i="1" s="1"/>
  <c r="K67" i="8"/>
  <c r="T130" i="1" s="1"/>
  <c r="L67" i="8"/>
  <c r="V130" i="1" s="1"/>
  <c r="M67" i="8"/>
  <c r="X130" i="1" s="1"/>
  <c r="N67" i="8"/>
  <c r="Z130" i="1" s="1"/>
  <c r="I67" i="8"/>
  <c r="P130" i="1" s="1"/>
  <c r="H67" i="8"/>
  <c r="N130" i="1" s="1"/>
  <c r="G67" i="8"/>
  <c r="L130" i="1" s="1"/>
  <c r="F67" i="8"/>
  <c r="J130" i="1" s="1"/>
  <c r="E67" i="8"/>
  <c r="H130" i="1" s="1"/>
  <c r="D67" i="8"/>
  <c r="F130" i="1" s="1"/>
  <c r="G22" i="8"/>
  <c r="C70" i="8" s="1"/>
  <c r="D133" i="1" s="1"/>
  <c r="G23" i="8"/>
  <c r="C71" i="8" s="1"/>
  <c r="D134" i="1" s="1"/>
  <c r="G24" i="8"/>
  <c r="C72" i="8" s="1"/>
  <c r="D135" i="1" s="1"/>
  <c r="G25" i="8"/>
  <c r="C73" i="8" s="1"/>
  <c r="D136" i="1" s="1"/>
  <c r="G26" i="8"/>
  <c r="C74" i="8" s="1"/>
  <c r="D137" i="1" s="1"/>
  <c r="C67" i="8"/>
  <c r="D130" i="1" s="1"/>
  <c r="P75" i="8"/>
  <c r="O75" i="8"/>
  <c r="P83" i="1" s="1"/>
  <c r="D74" i="1"/>
  <c r="E130" i="1" s="1"/>
  <c r="P82" i="1"/>
  <c r="Q82" i="1"/>
  <c r="AC26" i="8"/>
  <c r="N74" i="8" s="1"/>
  <c r="Z137" i="1" s="1"/>
  <c r="AA26" i="8"/>
  <c r="M74" i="8" s="1"/>
  <c r="X137" i="1" s="1"/>
  <c r="Y26" i="8"/>
  <c r="L74" i="8" s="1"/>
  <c r="V137" i="1" s="1"/>
  <c r="W26" i="8"/>
  <c r="K74" i="8" s="1"/>
  <c r="T137" i="1" s="1"/>
  <c r="U26" i="8"/>
  <c r="J74" i="8" s="1"/>
  <c r="R137" i="1" s="1"/>
  <c r="S26" i="8"/>
  <c r="I74" i="8" s="1"/>
  <c r="P137" i="1" s="1"/>
  <c r="Q26" i="8"/>
  <c r="H74" i="8" s="1"/>
  <c r="N137" i="1" s="1"/>
  <c r="O26" i="8"/>
  <c r="G74" i="8" s="1"/>
  <c r="L137" i="1" s="1"/>
  <c r="M26" i="8"/>
  <c r="F74" i="8" s="1"/>
  <c r="J137" i="1" s="1"/>
  <c r="K26" i="8"/>
  <c r="E74" i="8" s="1"/>
  <c r="I26" i="8"/>
  <c r="D74" i="8" s="1"/>
  <c r="F137" i="1" s="1"/>
  <c r="AC25" i="8"/>
  <c r="N73" i="8" s="1"/>
  <c r="Z136" i="1" s="1"/>
  <c r="AA25" i="8"/>
  <c r="M73" i="8" s="1"/>
  <c r="X136" i="1" s="1"/>
  <c r="Y25" i="8"/>
  <c r="L73" i="8" s="1"/>
  <c r="V136" i="1" s="1"/>
  <c r="W25" i="8"/>
  <c r="K73" i="8" s="1"/>
  <c r="T136" i="1" s="1"/>
  <c r="U25" i="8"/>
  <c r="J73" i="8" s="1"/>
  <c r="R136" i="1" s="1"/>
  <c r="S25" i="8"/>
  <c r="I73" i="8" s="1"/>
  <c r="P136" i="1" s="1"/>
  <c r="Q25" i="8"/>
  <c r="H73" i="8" s="1"/>
  <c r="N136" i="1" s="1"/>
  <c r="O25" i="8"/>
  <c r="G73" i="8" s="1"/>
  <c r="L136" i="1" s="1"/>
  <c r="M25" i="8"/>
  <c r="F73" i="8" s="1"/>
  <c r="J136" i="1" s="1"/>
  <c r="K25" i="8"/>
  <c r="E73" i="8" s="1"/>
  <c r="H136" i="1" s="1"/>
  <c r="I25" i="8"/>
  <c r="D73" i="8" s="1"/>
  <c r="F136" i="1" s="1"/>
  <c r="AC24" i="8"/>
  <c r="N72" i="8" s="1"/>
  <c r="Z135" i="1" s="1"/>
  <c r="AA24" i="8"/>
  <c r="M72" i="8" s="1"/>
  <c r="X135" i="1" s="1"/>
  <c r="Y24" i="8"/>
  <c r="L72" i="8" s="1"/>
  <c r="V135" i="1" s="1"/>
  <c r="W24" i="8"/>
  <c r="K72" i="8" s="1"/>
  <c r="T135" i="1" s="1"/>
  <c r="U24" i="8"/>
  <c r="J72" i="8" s="1"/>
  <c r="R135" i="1" s="1"/>
  <c r="S24" i="8"/>
  <c r="I72" i="8" s="1"/>
  <c r="P135" i="1" s="1"/>
  <c r="Q24" i="8"/>
  <c r="H72" i="8" s="1"/>
  <c r="N135" i="1" s="1"/>
  <c r="O24" i="8"/>
  <c r="G72" i="8" s="1"/>
  <c r="L135" i="1" s="1"/>
  <c r="M24" i="8"/>
  <c r="F72" i="8" s="1"/>
  <c r="J135" i="1" s="1"/>
  <c r="K24" i="8"/>
  <c r="E72" i="8" s="1"/>
  <c r="H135" i="1" s="1"/>
  <c r="I24" i="8"/>
  <c r="D72" i="8" s="1"/>
  <c r="AC23" i="8"/>
  <c r="N71" i="8" s="1"/>
  <c r="Z134" i="1" s="1"/>
  <c r="AA23" i="8"/>
  <c r="M71" i="8" s="1"/>
  <c r="X134" i="1" s="1"/>
  <c r="Y23" i="8"/>
  <c r="L71" i="8" s="1"/>
  <c r="V134" i="1" s="1"/>
  <c r="W23" i="8"/>
  <c r="K71" i="8" s="1"/>
  <c r="T134" i="1" s="1"/>
  <c r="U23" i="8"/>
  <c r="J71" i="8" s="1"/>
  <c r="R134" i="1" s="1"/>
  <c r="S23" i="8"/>
  <c r="I71" i="8" s="1"/>
  <c r="P134" i="1" s="1"/>
  <c r="Q23" i="8"/>
  <c r="H71" i="8" s="1"/>
  <c r="N134" i="1" s="1"/>
  <c r="O23" i="8"/>
  <c r="G71" i="8" s="1"/>
  <c r="L134" i="1" s="1"/>
  <c r="M23" i="8"/>
  <c r="F71" i="8" s="1"/>
  <c r="J134" i="1" s="1"/>
  <c r="K23" i="8"/>
  <c r="E71" i="8" s="1"/>
  <c r="H134" i="1" s="1"/>
  <c r="I23" i="8"/>
  <c r="D71" i="8" s="1"/>
  <c r="F134" i="1" s="1"/>
  <c r="AC22" i="8"/>
  <c r="N70" i="8" s="1"/>
  <c r="Z133" i="1" s="1"/>
  <c r="AA22" i="8"/>
  <c r="M70" i="8" s="1"/>
  <c r="X133" i="1" s="1"/>
  <c r="Y22" i="8"/>
  <c r="L70" i="8" s="1"/>
  <c r="V133" i="1" s="1"/>
  <c r="W22" i="8"/>
  <c r="K70" i="8" s="1"/>
  <c r="T133" i="1" s="1"/>
  <c r="U22" i="8"/>
  <c r="J70" i="8" s="1"/>
  <c r="R133" i="1" s="1"/>
  <c r="S22" i="8"/>
  <c r="I70" i="8" s="1"/>
  <c r="P133" i="1" s="1"/>
  <c r="Q22" i="8"/>
  <c r="H70" i="8" s="1"/>
  <c r="N133" i="1" s="1"/>
  <c r="O22" i="8"/>
  <c r="G70" i="8" s="1"/>
  <c r="L133" i="1" s="1"/>
  <c r="M22" i="8"/>
  <c r="F70" i="8" s="1"/>
  <c r="J133" i="1" s="1"/>
  <c r="K22" i="8"/>
  <c r="E70" i="8" s="1"/>
  <c r="H133" i="1" s="1"/>
  <c r="I22" i="8"/>
  <c r="D70" i="8" s="1"/>
  <c r="F133" i="1" s="1"/>
  <c r="AC21" i="8"/>
  <c r="N69" i="8" s="1"/>
  <c r="Z132" i="1" s="1"/>
  <c r="AA21" i="8"/>
  <c r="M69" i="8" s="1"/>
  <c r="X132" i="1" s="1"/>
  <c r="Y21" i="8"/>
  <c r="L69" i="8" s="1"/>
  <c r="V132" i="1" s="1"/>
  <c r="W21" i="8"/>
  <c r="K69" i="8" s="1"/>
  <c r="T132" i="1" s="1"/>
  <c r="U21" i="8"/>
  <c r="J69" i="8" s="1"/>
  <c r="R132" i="1" s="1"/>
  <c r="S21" i="8"/>
  <c r="I69" i="8" s="1"/>
  <c r="P132" i="1" s="1"/>
  <c r="Q21" i="8"/>
  <c r="H69" i="8" s="1"/>
  <c r="N132" i="1" s="1"/>
  <c r="O21" i="8"/>
  <c r="G69" i="8" s="1"/>
  <c r="L132" i="1" s="1"/>
  <c r="M21" i="8"/>
  <c r="F69" i="8" s="1"/>
  <c r="J132" i="1" s="1"/>
  <c r="K21" i="8"/>
  <c r="E69" i="8" s="1"/>
  <c r="H132" i="1" s="1"/>
  <c r="I21" i="8"/>
  <c r="D69" i="8" s="1"/>
  <c r="F132" i="1" s="1"/>
  <c r="G21" i="8"/>
  <c r="C69" i="8" s="1"/>
  <c r="D132" i="1" s="1"/>
  <c r="AC20" i="8"/>
  <c r="N68" i="8" s="1"/>
  <c r="Z131" i="1" s="1"/>
  <c r="AA20" i="8"/>
  <c r="M68" i="8" s="1"/>
  <c r="X131" i="1" s="1"/>
  <c r="Y20" i="8"/>
  <c r="L68" i="8" s="1"/>
  <c r="V131" i="1" s="1"/>
  <c r="W20" i="8"/>
  <c r="K68" i="8" s="1"/>
  <c r="T131" i="1" s="1"/>
  <c r="U20" i="8"/>
  <c r="J68" i="8" s="1"/>
  <c r="R131" i="1" s="1"/>
  <c r="S20" i="8"/>
  <c r="I68" i="8" s="1"/>
  <c r="P131" i="1" s="1"/>
  <c r="Q20" i="8"/>
  <c r="H68" i="8" s="1"/>
  <c r="N131" i="1" s="1"/>
  <c r="O20" i="8"/>
  <c r="G68" i="8" s="1"/>
  <c r="L131" i="1" s="1"/>
  <c r="M20" i="8"/>
  <c r="F68" i="8" s="1"/>
  <c r="J131" i="1" s="1"/>
  <c r="K20" i="8"/>
  <c r="E68" i="8" s="1"/>
  <c r="H131" i="1" s="1"/>
  <c r="I20" i="8"/>
  <c r="D68" i="8" s="1"/>
  <c r="F131" i="1" s="1"/>
  <c r="G20" i="8"/>
  <c r="C68" i="8" s="1"/>
  <c r="AC16" i="8"/>
  <c r="N64" i="8" s="1"/>
  <c r="Z127" i="1" s="1"/>
  <c r="AA16" i="8"/>
  <c r="M64" i="8" s="1"/>
  <c r="X127" i="1" s="1"/>
  <c r="Y16" i="8"/>
  <c r="L64" i="8" s="1"/>
  <c r="V127" i="1" s="1"/>
  <c r="W16" i="8"/>
  <c r="K64" i="8" s="1"/>
  <c r="T127" i="1" s="1"/>
  <c r="U16" i="8"/>
  <c r="J64" i="8" s="1"/>
  <c r="R127" i="1" s="1"/>
  <c r="S16" i="8"/>
  <c r="I64" i="8" s="1"/>
  <c r="P127" i="1" s="1"/>
  <c r="Q16" i="8"/>
  <c r="H64" i="8" s="1"/>
  <c r="O16" i="8"/>
  <c r="G64" i="8" s="1"/>
  <c r="L127" i="1" s="1"/>
  <c r="M16" i="8"/>
  <c r="F64" i="8" s="1"/>
  <c r="J127" i="1" s="1"/>
  <c r="K16" i="8"/>
  <c r="E64" i="8" s="1"/>
  <c r="H127" i="1" s="1"/>
  <c r="I16" i="8"/>
  <c r="D64" i="8" s="1"/>
  <c r="F127" i="1" s="1"/>
  <c r="G16" i="8"/>
  <c r="C64" i="8" s="1"/>
  <c r="D127" i="1" s="1"/>
  <c r="AC15" i="8"/>
  <c r="N63" i="8" s="1"/>
  <c r="Z126" i="1" s="1"/>
  <c r="AA15" i="8"/>
  <c r="M63" i="8" s="1"/>
  <c r="X126" i="1" s="1"/>
  <c r="Y15" i="8"/>
  <c r="L63" i="8" s="1"/>
  <c r="V126" i="1" s="1"/>
  <c r="W15" i="8"/>
  <c r="K63" i="8" s="1"/>
  <c r="T126" i="1" s="1"/>
  <c r="U15" i="8"/>
  <c r="J63" i="8" s="1"/>
  <c r="R126" i="1" s="1"/>
  <c r="S15" i="8"/>
  <c r="I63" i="8" s="1"/>
  <c r="P126" i="1" s="1"/>
  <c r="Q15" i="8"/>
  <c r="H63" i="8" s="1"/>
  <c r="N126" i="1" s="1"/>
  <c r="O15" i="8"/>
  <c r="G63" i="8" s="1"/>
  <c r="L126" i="1" s="1"/>
  <c r="M15" i="8"/>
  <c r="F63" i="8" s="1"/>
  <c r="J126" i="1" s="1"/>
  <c r="K15" i="8"/>
  <c r="E63" i="8" s="1"/>
  <c r="I15" i="8"/>
  <c r="D63" i="8" s="1"/>
  <c r="F126" i="1" s="1"/>
  <c r="G15" i="8"/>
  <c r="C63" i="8" s="1"/>
  <c r="D126" i="1" s="1"/>
  <c r="AC14" i="8"/>
  <c r="N62" i="8" s="1"/>
  <c r="Z125" i="1" s="1"/>
  <c r="AA14" i="8"/>
  <c r="M62" i="8" s="1"/>
  <c r="X125" i="1" s="1"/>
  <c r="Y14" i="8"/>
  <c r="L62" i="8" s="1"/>
  <c r="V125" i="1" s="1"/>
  <c r="W14" i="8"/>
  <c r="K62" i="8" s="1"/>
  <c r="T125" i="1" s="1"/>
  <c r="U14" i="8"/>
  <c r="J62" i="8" s="1"/>
  <c r="R125" i="1" s="1"/>
  <c r="S14" i="8"/>
  <c r="I62" i="8" s="1"/>
  <c r="P125" i="1" s="1"/>
  <c r="Q14" i="8"/>
  <c r="H62" i="8" s="1"/>
  <c r="N125" i="1" s="1"/>
  <c r="O14" i="8"/>
  <c r="G62" i="8" s="1"/>
  <c r="L125" i="1" s="1"/>
  <c r="M14" i="8"/>
  <c r="F62" i="8" s="1"/>
  <c r="J125" i="1" s="1"/>
  <c r="K14" i="8"/>
  <c r="E62" i="8" s="1"/>
  <c r="I14" i="8"/>
  <c r="D62" i="8" s="1"/>
  <c r="F125" i="1" s="1"/>
  <c r="G14" i="8"/>
  <c r="C62" i="8" s="1"/>
  <c r="AC13" i="8"/>
  <c r="N61" i="8" s="1"/>
  <c r="Z124" i="1" s="1"/>
  <c r="AA13" i="8"/>
  <c r="M61" i="8" s="1"/>
  <c r="X124" i="1" s="1"/>
  <c r="Y13" i="8"/>
  <c r="L61" i="8" s="1"/>
  <c r="V124" i="1" s="1"/>
  <c r="W13" i="8"/>
  <c r="K61" i="8" s="1"/>
  <c r="T124" i="1" s="1"/>
  <c r="U13" i="8"/>
  <c r="J61" i="8" s="1"/>
  <c r="R124" i="1" s="1"/>
  <c r="S13" i="8"/>
  <c r="I61" i="8" s="1"/>
  <c r="P124" i="1" s="1"/>
  <c r="Q13" i="8"/>
  <c r="H61" i="8" s="1"/>
  <c r="N124" i="1" s="1"/>
  <c r="O13" i="8"/>
  <c r="G61" i="8" s="1"/>
  <c r="L124" i="1" s="1"/>
  <c r="M13" i="8"/>
  <c r="F61" i="8" s="1"/>
  <c r="J124" i="1" s="1"/>
  <c r="K13" i="8"/>
  <c r="E61" i="8" s="1"/>
  <c r="H124" i="1" s="1"/>
  <c r="I13" i="8"/>
  <c r="D61" i="8" s="1"/>
  <c r="F124" i="1" s="1"/>
  <c r="G13" i="8"/>
  <c r="C61" i="8" s="1"/>
  <c r="D124" i="1" s="1"/>
  <c r="AC10" i="8"/>
  <c r="N60" i="8" s="1"/>
  <c r="Z123" i="1" s="1"/>
  <c r="AA10" i="8"/>
  <c r="M60" i="8" s="1"/>
  <c r="X123" i="1" s="1"/>
  <c r="Y10" i="8"/>
  <c r="L60" i="8" s="1"/>
  <c r="V123" i="1" s="1"/>
  <c r="W10" i="8"/>
  <c r="K60" i="8" s="1"/>
  <c r="T123" i="1" s="1"/>
  <c r="U10" i="8"/>
  <c r="J60" i="8" s="1"/>
  <c r="R123" i="1" s="1"/>
  <c r="S10" i="8"/>
  <c r="I60" i="8" s="1"/>
  <c r="P123" i="1" s="1"/>
  <c r="Q10" i="8"/>
  <c r="H60" i="8" s="1"/>
  <c r="N123" i="1" s="1"/>
  <c r="O10" i="8"/>
  <c r="G60" i="8" s="1"/>
  <c r="L123" i="1" s="1"/>
  <c r="M10" i="8"/>
  <c r="F60" i="8" s="1"/>
  <c r="K10" i="8"/>
  <c r="E60" i="8" s="1"/>
  <c r="H123" i="1" s="1"/>
  <c r="I10" i="8"/>
  <c r="D60" i="8" s="1"/>
  <c r="F123" i="1" s="1"/>
  <c r="G10" i="8"/>
  <c r="C60" i="8" s="1"/>
  <c r="AC9" i="8"/>
  <c r="N59" i="8" s="1"/>
  <c r="Z122" i="1" s="1"/>
  <c r="AA9" i="8"/>
  <c r="M59" i="8" s="1"/>
  <c r="X122" i="1" s="1"/>
  <c r="Y9" i="8"/>
  <c r="L59" i="8" s="1"/>
  <c r="V122" i="1" s="1"/>
  <c r="W9" i="8"/>
  <c r="K59" i="8" s="1"/>
  <c r="T122" i="1" s="1"/>
  <c r="U9" i="8"/>
  <c r="J59" i="8" s="1"/>
  <c r="R122" i="1" s="1"/>
  <c r="S9" i="8"/>
  <c r="I59" i="8" s="1"/>
  <c r="P122" i="1" s="1"/>
  <c r="Q9" i="8"/>
  <c r="H59" i="8" s="1"/>
  <c r="N122" i="1" s="1"/>
  <c r="O9" i="8"/>
  <c r="G59" i="8" s="1"/>
  <c r="L122" i="1" s="1"/>
  <c r="M9" i="8"/>
  <c r="F59" i="8" s="1"/>
  <c r="J122" i="1" s="1"/>
  <c r="K9" i="8"/>
  <c r="E59" i="8" s="1"/>
  <c r="H122" i="1" s="1"/>
  <c r="I9" i="8"/>
  <c r="D59" i="8" s="1"/>
  <c r="F122" i="1" s="1"/>
  <c r="G9" i="8"/>
  <c r="C59" i="8" s="1"/>
  <c r="D122" i="1" s="1"/>
  <c r="O74" i="1"/>
  <c r="AA130" i="1" s="1"/>
  <c r="N74" i="1"/>
  <c r="Y130" i="1" s="1"/>
  <c r="M74" i="1"/>
  <c r="W130" i="1" s="1"/>
  <c r="L74" i="1"/>
  <c r="U130" i="1" s="1"/>
  <c r="K74" i="1"/>
  <c r="S130" i="1" s="1"/>
  <c r="J74" i="1"/>
  <c r="Q130" i="1" s="1"/>
  <c r="I74" i="1"/>
  <c r="O130" i="1" s="1"/>
  <c r="H74" i="1"/>
  <c r="M130" i="1" s="1"/>
  <c r="G74" i="1"/>
  <c r="K130" i="1" s="1"/>
  <c r="F74" i="1"/>
  <c r="I130" i="1" s="1"/>
  <c r="E74" i="1"/>
  <c r="G130" i="1" s="1"/>
  <c r="O67" i="8" l="1"/>
  <c r="AB133" i="1"/>
  <c r="D131" i="1"/>
  <c r="AB131" i="1" s="1"/>
  <c r="O68" i="8"/>
  <c r="P68" i="8"/>
  <c r="AB132" i="1"/>
  <c r="P60" i="8"/>
  <c r="O64" i="8"/>
  <c r="N127" i="1"/>
  <c r="AB127" i="1" s="1"/>
  <c r="AB124" i="1"/>
  <c r="AB130" i="1"/>
  <c r="P62" i="8"/>
  <c r="AB122" i="1"/>
  <c r="O62" i="8"/>
  <c r="H125" i="1"/>
  <c r="O63" i="8"/>
  <c r="H126" i="1"/>
  <c r="AB126" i="1" s="1"/>
  <c r="AB136" i="1"/>
  <c r="J123" i="1"/>
  <c r="O60" i="8"/>
  <c r="AB129" i="1"/>
  <c r="AB134" i="1"/>
  <c r="H137" i="1"/>
  <c r="AB137" i="1" s="1"/>
  <c r="O74" i="8"/>
  <c r="F135" i="1"/>
  <c r="AB135" i="1" s="1"/>
  <c r="O72" i="8"/>
  <c r="P74" i="8"/>
  <c r="P72" i="8"/>
  <c r="D125" i="1"/>
  <c r="P67" i="8"/>
  <c r="D123" i="1"/>
  <c r="AB123" i="1" s="1"/>
  <c r="P64" i="8"/>
  <c r="P63" i="8"/>
  <c r="AC130" i="1"/>
  <c r="Q83" i="1"/>
  <c r="P73" i="8"/>
  <c r="O73" i="8"/>
  <c r="P71" i="8"/>
  <c r="O71" i="8"/>
  <c r="P70" i="8"/>
  <c r="O70" i="8"/>
  <c r="O69" i="8"/>
  <c r="P69" i="8"/>
  <c r="O61" i="8"/>
  <c r="P61" i="8"/>
  <c r="O66" i="8"/>
  <c r="P66" i="8"/>
  <c r="C23" i="9"/>
  <c r="D29" i="9"/>
  <c r="F4" i="9"/>
  <c r="L17" i="8" s="1"/>
  <c r="M17" i="8" s="1"/>
  <c r="F65" i="8" s="1"/>
  <c r="J128" i="1" s="1"/>
  <c r="N4" i="9"/>
  <c r="AB17" i="8" s="1"/>
  <c r="AC17" i="8" s="1"/>
  <c r="N65" i="8" s="1"/>
  <c r="Z128" i="1" s="1"/>
  <c r="G4" i="9"/>
  <c r="N17" i="8" s="1"/>
  <c r="O17" i="8" s="1"/>
  <c r="G65" i="8" s="1"/>
  <c r="L128" i="1" s="1"/>
  <c r="H4" i="9"/>
  <c r="P17" i="8" s="1"/>
  <c r="Q17" i="8" s="1"/>
  <c r="H65" i="8" s="1"/>
  <c r="N128" i="1" s="1"/>
  <c r="I4" i="9"/>
  <c r="R17" i="8" s="1"/>
  <c r="S17" i="8" s="1"/>
  <c r="I65" i="8" s="1"/>
  <c r="P128" i="1" s="1"/>
  <c r="J4" i="9"/>
  <c r="T17" i="8" s="1"/>
  <c r="U17" i="8" s="1"/>
  <c r="J65" i="8" s="1"/>
  <c r="R128" i="1" s="1"/>
  <c r="P59" i="8"/>
  <c r="AD9" i="8"/>
  <c r="AD13" i="8"/>
  <c r="AD24" i="8"/>
  <c r="AD20" i="8"/>
  <c r="AD22" i="8"/>
  <c r="I27" i="8"/>
  <c r="D76" i="8" s="1"/>
  <c r="AD26" i="8"/>
  <c r="AD14" i="8"/>
  <c r="AD15" i="8"/>
  <c r="AD16" i="8"/>
  <c r="AD23" i="8"/>
  <c r="O59" i="8"/>
  <c r="AD25" i="8"/>
  <c r="AD10" i="8"/>
  <c r="AD21" i="8"/>
  <c r="C40" i="8" s="1"/>
  <c r="D41" i="1" s="1"/>
  <c r="Y27" i="8"/>
  <c r="L76" i="8" s="1"/>
  <c r="M85" i="1" s="1"/>
  <c r="AA27" i="8"/>
  <c r="M76" i="8" s="1"/>
  <c r="N85" i="1" s="1"/>
  <c r="W27" i="8"/>
  <c r="K76" i="8" s="1"/>
  <c r="L85" i="1" s="1"/>
  <c r="Q74" i="1"/>
  <c r="P74" i="1"/>
  <c r="K27" i="8"/>
  <c r="E76" i="8" s="1"/>
  <c r="F85" i="1" s="1"/>
  <c r="AD18" i="8"/>
  <c r="U27" i="8" l="1"/>
  <c r="J76" i="8" s="1"/>
  <c r="K85" i="1" s="1"/>
  <c r="K89" i="1" s="1"/>
  <c r="S27" i="8"/>
  <c r="I76" i="8" s="1"/>
  <c r="J85" i="1" s="1"/>
  <c r="J89" i="1" s="1"/>
  <c r="E85" i="1"/>
  <c r="E89" i="1" s="1"/>
  <c r="D77" i="8"/>
  <c r="AC27" i="8"/>
  <c r="N76" i="8" s="1"/>
  <c r="O85" i="1" s="1"/>
  <c r="AA139" i="1" s="1"/>
  <c r="Q27" i="8"/>
  <c r="H76" i="8" s="1"/>
  <c r="I85" i="1" s="1"/>
  <c r="I89" i="1" s="1"/>
  <c r="O27" i="8"/>
  <c r="G76" i="8" s="1"/>
  <c r="H85" i="1" s="1"/>
  <c r="H89" i="1" s="1"/>
  <c r="M27" i="8"/>
  <c r="F76" i="8" s="1"/>
  <c r="G85" i="1" s="1"/>
  <c r="G89" i="1" s="1"/>
  <c r="AB125" i="1"/>
  <c r="O4" i="9"/>
  <c r="G17" i="8"/>
  <c r="N89" i="1"/>
  <c r="M77" i="8"/>
  <c r="C41" i="8"/>
  <c r="D42" i="1" s="1"/>
  <c r="M89" i="1"/>
  <c r="L77" i="8"/>
  <c r="L89" i="1"/>
  <c r="F89" i="1"/>
  <c r="E77" i="8"/>
  <c r="N77" i="8" l="1"/>
  <c r="O89" i="1"/>
  <c r="H77" i="8"/>
  <c r="C65" i="8"/>
  <c r="D128" i="1" s="1"/>
  <c r="AB128" i="1" s="1"/>
  <c r="AD17" i="8"/>
  <c r="G27" i="8"/>
  <c r="C76" i="8" s="1"/>
  <c r="J77" i="8"/>
  <c r="G77" i="8"/>
  <c r="I77" i="8"/>
  <c r="F77" i="8"/>
  <c r="K77" i="8"/>
  <c r="D85" i="1" l="1"/>
  <c r="D89" i="1" s="1"/>
  <c r="P76" i="8"/>
  <c r="Q85" i="1" s="1"/>
  <c r="O76" i="8"/>
  <c r="P85" i="1" s="1"/>
  <c r="C39" i="8"/>
  <c r="AD27" i="8"/>
  <c r="C77" i="8"/>
  <c r="P77" i="8" s="1"/>
  <c r="O65" i="8"/>
  <c r="P65" i="8"/>
  <c r="C42" i="8" l="1"/>
  <c r="D39" i="8" s="1"/>
  <c r="D40" i="1"/>
  <c r="O77" i="8"/>
  <c r="P89" i="1"/>
  <c r="Q89" i="1"/>
  <c r="C4" i="4"/>
  <c r="H26" i="1"/>
  <c r="D81" i="1" s="1"/>
  <c r="E137" i="1" s="1"/>
  <c r="J26" i="1"/>
  <c r="E81" i="1" s="1"/>
  <c r="G137" i="1" s="1"/>
  <c r="L26" i="1"/>
  <c r="F81" i="1" s="1"/>
  <c r="I137" i="1" s="1"/>
  <c r="N26" i="1"/>
  <c r="G81" i="1" s="1"/>
  <c r="K137" i="1" s="1"/>
  <c r="P26" i="1"/>
  <c r="H81" i="1" s="1"/>
  <c r="M137" i="1" s="1"/>
  <c r="R26" i="1"/>
  <c r="I81" i="1" s="1"/>
  <c r="O137" i="1" s="1"/>
  <c r="T26" i="1"/>
  <c r="J81" i="1" s="1"/>
  <c r="Q137" i="1" s="1"/>
  <c r="V26" i="1"/>
  <c r="K81" i="1" s="1"/>
  <c r="S137" i="1" s="1"/>
  <c r="X26" i="1"/>
  <c r="L81" i="1" s="1"/>
  <c r="U137" i="1" s="1"/>
  <c r="Z26" i="1"/>
  <c r="M81" i="1" s="1"/>
  <c r="W137" i="1" s="1"/>
  <c r="AB26" i="1"/>
  <c r="N81" i="1" s="1"/>
  <c r="Y137" i="1" s="1"/>
  <c r="AD26" i="1"/>
  <c r="O81" i="1" s="1"/>
  <c r="AA137" i="1" s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D42" i="8" l="1"/>
  <c r="D41" i="8"/>
  <c r="D40" i="8"/>
  <c r="AC137" i="1"/>
  <c r="Q81" i="1"/>
  <c r="P81" i="1"/>
  <c r="AE26" i="1"/>
  <c r="D16" i="6"/>
  <c r="G16" i="6" s="1"/>
  <c r="AD10" i="1" l="1"/>
  <c r="O67" i="1" s="1"/>
  <c r="AA123" i="1" s="1"/>
  <c r="AD13" i="1"/>
  <c r="O68" i="1" s="1"/>
  <c r="AA124" i="1" s="1"/>
  <c r="AD14" i="1"/>
  <c r="O69" i="1" s="1"/>
  <c r="AA125" i="1" s="1"/>
  <c r="AD15" i="1"/>
  <c r="O70" i="1" s="1"/>
  <c r="AA126" i="1" s="1"/>
  <c r="AD16" i="1"/>
  <c r="O71" i="1" s="1"/>
  <c r="AA127" i="1" s="1"/>
  <c r="AD20" i="1"/>
  <c r="O75" i="1" s="1"/>
  <c r="AA131" i="1" s="1"/>
  <c r="AD21" i="1"/>
  <c r="O76" i="1" s="1"/>
  <c r="AA132" i="1" s="1"/>
  <c r="AD22" i="1"/>
  <c r="O77" i="1" s="1"/>
  <c r="AA133" i="1" s="1"/>
  <c r="AD23" i="1"/>
  <c r="O78" i="1" s="1"/>
  <c r="AA134" i="1" s="1"/>
  <c r="AD24" i="1"/>
  <c r="O79" i="1" s="1"/>
  <c r="AA135" i="1" s="1"/>
  <c r="AD25" i="1"/>
  <c r="O80" i="1" s="1"/>
  <c r="AA136" i="1" s="1"/>
  <c r="AD9" i="1"/>
  <c r="O66" i="1" s="1"/>
  <c r="AA122" i="1" s="1"/>
  <c r="AB10" i="1"/>
  <c r="N67" i="1" s="1"/>
  <c r="Y123" i="1" s="1"/>
  <c r="AB13" i="1"/>
  <c r="N68" i="1" s="1"/>
  <c r="Y124" i="1" s="1"/>
  <c r="AB14" i="1"/>
  <c r="N69" i="1" s="1"/>
  <c r="Y125" i="1" s="1"/>
  <c r="AB15" i="1"/>
  <c r="N70" i="1" s="1"/>
  <c r="Y126" i="1" s="1"/>
  <c r="AB16" i="1"/>
  <c r="N71" i="1" s="1"/>
  <c r="Y127" i="1" s="1"/>
  <c r="AB20" i="1"/>
  <c r="N75" i="1" s="1"/>
  <c r="Y131" i="1" s="1"/>
  <c r="AB21" i="1"/>
  <c r="N76" i="1" s="1"/>
  <c r="Y132" i="1" s="1"/>
  <c r="AB22" i="1"/>
  <c r="N77" i="1" s="1"/>
  <c r="Y133" i="1" s="1"/>
  <c r="AB23" i="1"/>
  <c r="N78" i="1" s="1"/>
  <c r="Y134" i="1" s="1"/>
  <c r="AB24" i="1"/>
  <c r="N79" i="1" s="1"/>
  <c r="Y135" i="1" s="1"/>
  <c r="AB25" i="1"/>
  <c r="N80" i="1" s="1"/>
  <c r="Y136" i="1" s="1"/>
  <c r="AB9" i="1"/>
  <c r="N66" i="1" s="1"/>
  <c r="Y122" i="1" s="1"/>
  <c r="Z10" i="1"/>
  <c r="M67" i="1" s="1"/>
  <c r="W123" i="1" s="1"/>
  <c r="Z13" i="1"/>
  <c r="M68" i="1" s="1"/>
  <c r="W124" i="1" s="1"/>
  <c r="Z14" i="1"/>
  <c r="M69" i="1" s="1"/>
  <c r="W125" i="1" s="1"/>
  <c r="Z15" i="1"/>
  <c r="M70" i="1" s="1"/>
  <c r="W126" i="1" s="1"/>
  <c r="Z16" i="1"/>
  <c r="M71" i="1" s="1"/>
  <c r="W127" i="1" s="1"/>
  <c r="Z20" i="1"/>
  <c r="M75" i="1" s="1"/>
  <c r="W131" i="1" s="1"/>
  <c r="Z21" i="1"/>
  <c r="M76" i="1" s="1"/>
  <c r="W132" i="1" s="1"/>
  <c r="Z22" i="1"/>
  <c r="M77" i="1" s="1"/>
  <c r="W133" i="1" s="1"/>
  <c r="Z23" i="1"/>
  <c r="M78" i="1" s="1"/>
  <c r="W134" i="1" s="1"/>
  <c r="Z24" i="1"/>
  <c r="M79" i="1" s="1"/>
  <c r="W135" i="1" s="1"/>
  <c r="Z25" i="1"/>
  <c r="M80" i="1" s="1"/>
  <c r="W136" i="1" s="1"/>
  <c r="Z9" i="1"/>
  <c r="M66" i="1" s="1"/>
  <c r="W122" i="1" s="1"/>
  <c r="X10" i="1"/>
  <c r="L67" i="1" s="1"/>
  <c r="U123" i="1" s="1"/>
  <c r="X13" i="1"/>
  <c r="L68" i="1" s="1"/>
  <c r="U124" i="1" s="1"/>
  <c r="X14" i="1"/>
  <c r="L69" i="1" s="1"/>
  <c r="U125" i="1" s="1"/>
  <c r="X15" i="1"/>
  <c r="L70" i="1" s="1"/>
  <c r="U126" i="1" s="1"/>
  <c r="X16" i="1"/>
  <c r="L71" i="1" s="1"/>
  <c r="U127" i="1" s="1"/>
  <c r="X20" i="1"/>
  <c r="L75" i="1" s="1"/>
  <c r="U131" i="1" s="1"/>
  <c r="X21" i="1"/>
  <c r="L76" i="1" s="1"/>
  <c r="U132" i="1" s="1"/>
  <c r="X22" i="1"/>
  <c r="L77" i="1" s="1"/>
  <c r="U133" i="1" s="1"/>
  <c r="X23" i="1"/>
  <c r="L78" i="1" s="1"/>
  <c r="U134" i="1" s="1"/>
  <c r="X24" i="1"/>
  <c r="L79" i="1" s="1"/>
  <c r="U135" i="1" s="1"/>
  <c r="X25" i="1"/>
  <c r="L80" i="1" s="1"/>
  <c r="U136" i="1" s="1"/>
  <c r="X9" i="1"/>
  <c r="L66" i="1" s="1"/>
  <c r="U122" i="1" s="1"/>
  <c r="V10" i="1"/>
  <c r="K67" i="1" s="1"/>
  <c r="S123" i="1" s="1"/>
  <c r="V13" i="1"/>
  <c r="K68" i="1" s="1"/>
  <c r="S124" i="1" s="1"/>
  <c r="V14" i="1"/>
  <c r="K69" i="1" s="1"/>
  <c r="S125" i="1" s="1"/>
  <c r="V15" i="1"/>
  <c r="K70" i="1" s="1"/>
  <c r="S126" i="1" s="1"/>
  <c r="V16" i="1"/>
  <c r="K71" i="1" s="1"/>
  <c r="S127" i="1" s="1"/>
  <c r="V20" i="1"/>
  <c r="K75" i="1" s="1"/>
  <c r="S131" i="1" s="1"/>
  <c r="V21" i="1"/>
  <c r="K76" i="1" s="1"/>
  <c r="S132" i="1" s="1"/>
  <c r="V22" i="1"/>
  <c r="K77" i="1" s="1"/>
  <c r="S133" i="1" s="1"/>
  <c r="V23" i="1"/>
  <c r="K78" i="1" s="1"/>
  <c r="S134" i="1" s="1"/>
  <c r="V24" i="1"/>
  <c r="K79" i="1" s="1"/>
  <c r="S135" i="1" s="1"/>
  <c r="V25" i="1"/>
  <c r="K80" i="1" s="1"/>
  <c r="S136" i="1" s="1"/>
  <c r="V9" i="1"/>
  <c r="K66" i="1" s="1"/>
  <c r="S122" i="1" s="1"/>
  <c r="T10" i="1"/>
  <c r="J67" i="1" s="1"/>
  <c r="Q123" i="1" s="1"/>
  <c r="T13" i="1"/>
  <c r="J68" i="1" s="1"/>
  <c r="Q124" i="1" s="1"/>
  <c r="T14" i="1"/>
  <c r="J69" i="1" s="1"/>
  <c r="Q125" i="1" s="1"/>
  <c r="T15" i="1"/>
  <c r="J70" i="1" s="1"/>
  <c r="Q126" i="1" s="1"/>
  <c r="T16" i="1"/>
  <c r="J71" i="1" s="1"/>
  <c r="Q127" i="1" s="1"/>
  <c r="T20" i="1"/>
  <c r="J75" i="1" s="1"/>
  <c r="Q131" i="1" s="1"/>
  <c r="T21" i="1"/>
  <c r="J76" i="1" s="1"/>
  <c r="Q132" i="1" s="1"/>
  <c r="T22" i="1"/>
  <c r="J77" i="1" s="1"/>
  <c r="Q133" i="1" s="1"/>
  <c r="T23" i="1"/>
  <c r="J78" i="1" s="1"/>
  <c r="Q134" i="1" s="1"/>
  <c r="T24" i="1"/>
  <c r="J79" i="1" s="1"/>
  <c r="Q135" i="1" s="1"/>
  <c r="T25" i="1"/>
  <c r="J80" i="1" s="1"/>
  <c r="Q136" i="1" s="1"/>
  <c r="T9" i="1"/>
  <c r="J66" i="1" s="1"/>
  <c r="Q122" i="1" s="1"/>
  <c r="R10" i="1"/>
  <c r="I67" i="1" s="1"/>
  <c r="O123" i="1" s="1"/>
  <c r="R13" i="1"/>
  <c r="I68" i="1" s="1"/>
  <c r="O124" i="1" s="1"/>
  <c r="R14" i="1"/>
  <c r="I69" i="1" s="1"/>
  <c r="O125" i="1" s="1"/>
  <c r="R15" i="1"/>
  <c r="I70" i="1" s="1"/>
  <c r="O126" i="1" s="1"/>
  <c r="R16" i="1"/>
  <c r="I71" i="1" s="1"/>
  <c r="O127" i="1" s="1"/>
  <c r="R20" i="1"/>
  <c r="I75" i="1" s="1"/>
  <c r="O131" i="1" s="1"/>
  <c r="R21" i="1"/>
  <c r="I76" i="1" s="1"/>
  <c r="O132" i="1" s="1"/>
  <c r="R22" i="1"/>
  <c r="I77" i="1" s="1"/>
  <c r="O133" i="1" s="1"/>
  <c r="R23" i="1"/>
  <c r="I78" i="1" s="1"/>
  <c r="O134" i="1" s="1"/>
  <c r="R24" i="1"/>
  <c r="I79" i="1" s="1"/>
  <c r="O135" i="1" s="1"/>
  <c r="R25" i="1"/>
  <c r="I80" i="1" s="1"/>
  <c r="O136" i="1" s="1"/>
  <c r="R9" i="1"/>
  <c r="I66" i="1" s="1"/>
  <c r="O122" i="1" s="1"/>
  <c r="P10" i="1"/>
  <c r="H67" i="1" s="1"/>
  <c r="M123" i="1" s="1"/>
  <c r="P13" i="1"/>
  <c r="H68" i="1" s="1"/>
  <c r="M124" i="1" s="1"/>
  <c r="P14" i="1"/>
  <c r="H69" i="1" s="1"/>
  <c r="M125" i="1" s="1"/>
  <c r="P15" i="1"/>
  <c r="H70" i="1" s="1"/>
  <c r="M126" i="1" s="1"/>
  <c r="P16" i="1"/>
  <c r="H71" i="1" s="1"/>
  <c r="M127" i="1" s="1"/>
  <c r="P20" i="1"/>
  <c r="H75" i="1" s="1"/>
  <c r="M131" i="1" s="1"/>
  <c r="P21" i="1"/>
  <c r="H76" i="1" s="1"/>
  <c r="M132" i="1" s="1"/>
  <c r="P22" i="1"/>
  <c r="H77" i="1" s="1"/>
  <c r="M133" i="1" s="1"/>
  <c r="P23" i="1"/>
  <c r="H78" i="1" s="1"/>
  <c r="M134" i="1" s="1"/>
  <c r="P24" i="1"/>
  <c r="H79" i="1" s="1"/>
  <c r="M135" i="1" s="1"/>
  <c r="P25" i="1"/>
  <c r="H80" i="1" s="1"/>
  <c r="M136" i="1" s="1"/>
  <c r="P9" i="1"/>
  <c r="H66" i="1" s="1"/>
  <c r="M122" i="1" s="1"/>
  <c r="N10" i="1"/>
  <c r="G67" i="1" s="1"/>
  <c r="K123" i="1" s="1"/>
  <c r="N13" i="1"/>
  <c r="G68" i="1" s="1"/>
  <c r="K124" i="1" s="1"/>
  <c r="N14" i="1"/>
  <c r="G69" i="1" s="1"/>
  <c r="K125" i="1" s="1"/>
  <c r="N15" i="1"/>
  <c r="G70" i="1" s="1"/>
  <c r="K126" i="1" s="1"/>
  <c r="N16" i="1"/>
  <c r="G71" i="1" s="1"/>
  <c r="K127" i="1" s="1"/>
  <c r="N20" i="1"/>
  <c r="G75" i="1" s="1"/>
  <c r="K131" i="1" s="1"/>
  <c r="N21" i="1"/>
  <c r="G76" i="1" s="1"/>
  <c r="K132" i="1" s="1"/>
  <c r="N22" i="1"/>
  <c r="G77" i="1" s="1"/>
  <c r="K133" i="1" s="1"/>
  <c r="N23" i="1"/>
  <c r="G78" i="1" s="1"/>
  <c r="K134" i="1" s="1"/>
  <c r="N24" i="1"/>
  <c r="G79" i="1" s="1"/>
  <c r="K135" i="1" s="1"/>
  <c r="N25" i="1"/>
  <c r="G80" i="1" s="1"/>
  <c r="K136" i="1" s="1"/>
  <c r="N9" i="1"/>
  <c r="G66" i="1" s="1"/>
  <c r="K122" i="1" s="1"/>
  <c r="L10" i="1"/>
  <c r="F67" i="1" s="1"/>
  <c r="I123" i="1" s="1"/>
  <c r="L13" i="1"/>
  <c r="F68" i="1" s="1"/>
  <c r="I124" i="1" s="1"/>
  <c r="L14" i="1"/>
  <c r="F69" i="1" s="1"/>
  <c r="I125" i="1" s="1"/>
  <c r="L15" i="1"/>
  <c r="F70" i="1" s="1"/>
  <c r="I126" i="1" s="1"/>
  <c r="L16" i="1"/>
  <c r="F71" i="1" s="1"/>
  <c r="I127" i="1" s="1"/>
  <c r="L20" i="1"/>
  <c r="F75" i="1" s="1"/>
  <c r="I131" i="1" s="1"/>
  <c r="L21" i="1"/>
  <c r="F76" i="1" s="1"/>
  <c r="I132" i="1" s="1"/>
  <c r="L22" i="1"/>
  <c r="F77" i="1" s="1"/>
  <c r="I133" i="1" s="1"/>
  <c r="L23" i="1"/>
  <c r="F78" i="1" s="1"/>
  <c r="I134" i="1" s="1"/>
  <c r="L24" i="1"/>
  <c r="F79" i="1" s="1"/>
  <c r="I135" i="1" s="1"/>
  <c r="L25" i="1"/>
  <c r="F80" i="1" s="1"/>
  <c r="I136" i="1" s="1"/>
  <c r="L9" i="1"/>
  <c r="F66" i="1" s="1"/>
  <c r="I122" i="1" s="1"/>
  <c r="J10" i="1"/>
  <c r="E67" i="1" s="1"/>
  <c r="G123" i="1" s="1"/>
  <c r="J13" i="1"/>
  <c r="E68" i="1" s="1"/>
  <c r="G124" i="1" s="1"/>
  <c r="J14" i="1"/>
  <c r="E69" i="1" s="1"/>
  <c r="G125" i="1" s="1"/>
  <c r="J15" i="1"/>
  <c r="E70" i="1" s="1"/>
  <c r="G126" i="1" s="1"/>
  <c r="J16" i="1"/>
  <c r="E71" i="1" s="1"/>
  <c r="G127" i="1" s="1"/>
  <c r="J20" i="1"/>
  <c r="E75" i="1" s="1"/>
  <c r="G131" i="1" s="1"/>
  <c r="J21" i="1"/>
  <c r="E76" i="1" s="1"/>
  <c r="G132" i="1" s="1"/>
  <c r="J22" i="1"/>
  <c r="E77" i="1" s="1"/>
  <c r="G133" i="1" s="1"/>
  <c r="J23" i="1"/>
  <c r="E78" i="1" s="1"/>
  <c r="G134" i="1" s="1"/>
  <c r="J24" i="1"/>
  <c r="E79" i="1" s="1"/>
  <c r="G135" i="1" s="1"/>
  <c r="J25" i="1"/>
  <c r="E80" i="1" s="1"/>
  <c r="G136" i="1" s="1"/>
  <c r="J9" i="1"/>
  <c r="E66" i="1" s="1"/>
  <c r="G122" i="1" s="1"/>
  <c r="H10" i="1"/>
  <c r="D67" i="1" s="1"/>
  <c r="E123" i="1" s="1"/>
  <c r="H13" i="1"/>
  <c r="D68" i="1" s="1"/>
  <c r="E124" i="1" s="1"/>
  <c r="H14" i="1"/>
  <c r="D69" i="1" s="1"/>
  <c r="E125" i="1" s="1"/>
  <c r="H15" i="1"/>
  <c r="D70" i="1" s="1"/>
  <c r="E126" i="1" s="1"/>
  <c r="H16" i="1"/>
  <c r="D71" i="1" s="1"/>
  <c r="E127" i="1" s="1"/>
  <c r="AC127" i="1" s="1"/>
  <c r="H20" i="1"/>
  <c r="D75" i="1" s="1"/>
  <c r="E131" i="1" s="1"/>
  <c r="H21" i="1"/>
  <c r="D76" i="1" s="1"/>
  <c r="E132" i="1" s="1"/>
  <c r="H22" i="1"/>
  <c r="D77" i="1" s="1"/>
  <c r="E133" i="1" s="1"/>
  <c r="H23" i="1"/>
  <c r="D78" i="1" s="1"/>
  <c r="E134" i="1" s="1"/>
  <c r="H24" i="1"/>
  <c r="D79" i="1" s="1"/>
  <c r="E135" i="1" s="1"/>
  <c r="H25" i="1"/>
  <c r="D80" i="1" s="1"/>
  <c r="E136" i="1" s="1"/>
  <c r="D66" i="1"/>
  <c r="E122" i="1" s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AC135" i="1" l="1"/>
  <c r="AC124" i="1"/>
  <c r="AC136" i="1"/>
  <c r="AC123" i="1"/>
  <c r="AC134" i="1"/>
  <c r="AC126" i="1"/>
  <c r="AC125" i="1"/>
  <c r="AC122" i="1"/>
  <c r="AC132" i="1"/>
  <c r="AC131" i="1"/>
  <c r="AC133" i="1"/>
  <c r="Q70" i="1"/>
  <c r="P70" i="1"/>
  <c r="Q80" i="1"/>
  <c r="P80" i="1"/>
  <c r="Q69" i="1"/>
  <c r="P69" i="1"/>
  <c r="Q67" i="1"/>
  <c r="P67" i="1"/>
  <c r="Q77" i="1"/>
  <c r="P77" i="1"/>
  <c r="Q68" i="1"/>
  <c r="P68" i="1"/>
  <c r="Q76" i="1"/>
  <c r="P76" i="1"/>
  <c r="Q79" i="1"/>
  <c r="P79" i="1"/>
  <c r="Q75" i="1"/>
  <c r="P75" i="1"/>
  <c r="P66" i="1"/>
  <c r="Q66" i="1"/>
  <c r="Q78" i="1"/>
  <c r="P78" i="1"/>
  <c r="Q71" i="1"/>
  <c r="P71" i="1"/>
  <c r="B13" i="5"/>
  <c r="AE10" i="1"/>
  <c r="AE20" i="1"/>
  <c r="AE13" i="1"/>
  <c r="AE22" i="1"/>
  <c r="AE14" i="1"/>
  <c r="AE23" i="1"/>
  <c r="AE21" i="1"/>
  <c r="AE25" i="1"/>
  <c r="AE16" i="1"/>
  <c r="AE24" i="1"/>
  <c r="AE15" i="1"/>
  <c r="AE9" i="1"/>
  <c r="E42" i="1" l="1"/>
  <c r="E41" i="1"/>
  <c r="O2" i="4"/>
  <c r="J23" i="4" s="1"/>
  <c r="I23" i="4"/>
  <c r="U18" i="1" l="1"/>
  <c r="V18" i="1" s="1"/>
  <c r="K73" i="1" s="1"/>
  <c r="S129" i="1" s="1"/>
  <c r="Q18" i="1"/>
  <c r="R18" i="1" s="1"/>
  <c r="I73" i="1" s="1"/>
  <c r="O129" i="1" s="1"/>
  <c r="O18" i="1"/>
  <c r="P18" i="1" s="1"/>
  <c r="H73" i="1" s="1"/>
  <c r="M129" i="1" s="1"/>
  <c r="I18" i="1"/>
  <c r="J18" i="1" s="1"/>
  <c r="E73" i="1" s="1"/>
  <c r="G129" i="1" s="1"/>
  <c r="Y18" i="1"/>
  <c r="Z18" i="1" s="1"/>
  <c r="M73" i="1" s="1"/>
  <c r="W129" i="1" s="1"/>
  <c r="AA18" i="1"/>
  <c r="AB18" i="1" s="1"/>
  <c r="N73" i="1" s="1"/>
  <c r="Y129" i="1" s="1"/>
  <c r="W18" i="1"/>
  <c r="X18" i="1" s="1"/>
  <c r="L73" i="1" s="1"/>
  <c r="U129" i="1" s="1"/>
  <c r="M18" i="1"/>
  <c r="N18" i="1" s="1"/>
  <c r="G73" i="1" s="1"/>
  <c r="K129" i="1" s="1"/>
  <c r="S18" i="1"/>
  <c r="T18" i="1" s="1"/>
  <c r="J73" i="1" s="1"/>
  <c r="Q129" i="1" s="1"/>
  <c r="AC18" i="1"/>
  <c r="AD18" i="1" s="1"/>
  <c r="O73" i="1" s="1"/>
  <c r="AA129" i="1" s="1"/>
  <c r="K18" i="1"/>
  <c r="L18" i="1" s="1"/>
  <c r="F73" i="1" s="1"/>
  <c r="I129" i="1" s="1"/>
  <c r="Q2" i="4"/>
  <c r="G4" i="4" s="1"/>
  <c r="O17" i="1" s="1"/>
  <c r="P17" i="1" s="1"/>
  <c r="C23" i="4"/>
  <c r="D29" i="4"/>
  <c r="P27" i="1" l="1"/>
  <c r="H72" i="1"/>
  <c r="M4" i="4"/>
  <c r="AA17" i="1" s="1"/>
  <c r="AB17" i="1" s="1"/>
  <c r="K4" i="4"/>
  <c r="W17" i="1" s="1"/>
  <c r="X17" i="1" s="1"/>
  <c r="J4" i="4"/>
  <c r="U17" i="1" s="1"/>
  <c r="V17" i="1" s="1"/>
  <c r="E4" i="4"/>
  <c r="K17" i="1" s="1"/>
  <c r="L17" i="1" s="1"/>
  <c r="D4" i="4"/>
  <c r="J17" i="1" s="1"/>
  <c r="H18" i="1"/>
  <c r="I4" i="4"/>
  <c r="S17" i="1" s="1"/>
  <c r="T17" i="1" s="1"/>
  <c r="F4" i="4"/>
  <c r="M17" i="1" s="1"/>
  <c r="N17" i="1" s="1"/>
  <c r="L4" i="4"/>
  <c r="Y17" i="1" s="1"/>
  <c r="Z17" i="1" s="1"/>
  <c r="H4" i="4"/>
  <c r="Q17" i="1" s="1"/>
  <c r="R17" i="1" s="1"/>
  <c r="N4" i="4"/>
  <c r="AC17" i="1" s="1"/>
  <c r="AD17" i="1" s="1"/>
  <c r="H84" i="1" l="1"/>
  <c r="H86" i="1" s="1"/>
  <c r="H87" i="1" s="1"/>
  <c r="M128" i="1"/>
  <c r="J27" i="1"/>
  <c r="E72" i="1"/>
  <c r="L27" i="1"/>
  <c r="F72" i="1"/>
  <c r="AD27" i="1"/>
  <c r="O72" i="1"/>
  <c r="V27" i="1"/>
  <c r="K72" i="1"/>
  <c r="R27" i="1"/>
  <c r="I72" i="1"/>
  <c r="X27" i="1"/>
  <c r="L72" i="1"/>
  <c r="Z27" i="1"/>
  <c r="M72" i="1"/>
  <c r="AB27" i="1"/>
  <c r="N72" i="1"/>
  <c r="N27" i="1"/>
  <c r="G72" i="1"/>
  <c r="T27" i="1"/>
  <c r="J72" i="1"/>
  <c r="AE18" i="1"/>
  <c r="D73" i="1"/>
  <c r="E129" i="1" s="1"/>
  <c r="AC129" i="1" s="1"/>
  <c r="H17" i="1"/>
  <c r="D72" i="1" s="1"/>
  <c r="E128" i="1" s="1"/>
  <c r="O4" i="4"/>
  <c r="M84" i="1" l="1"/>
  <c r="M86" i="1" s="1"/>
  <c r="M87" i="1" s="1"/>
  <c r="W128" i="1"/>
  <c r="G84" i="1"/>
  <c r="G86" i="1" s="1"/>
  <c r="G87" i="1" s="1"/>
  <c r="K128" i="1"/>
  <c r="J84" i="1"/>
  <c r="J86" i="1" s="1"/>
  <c r="J87" i="1" s="1"/>
  <c r="Q128" i="1"/>
  <c r="O84" i="1"/>
  <c r="AA138" i="1" s="1"/>
  <c r="AA128" i="1"/>
  <c r="L84" i="1"/>
  <c r="L86" i="1" s="1"/>
  <c r="L87" i="1" s="1"/>
  <c r="U128" i="1"/>
  <c r="F84" i="1"/>
  <c r="F86" i="1" s="1"/>
  <c r="F87" i="1" s="1"/>
  <c r="I128" i="1"/>
  <c r="H88" i="1"/>
  <c r="H90" i="1" s="1"/>
  <c r="H91" i="1" s="1"/>
  <c r="I84" i="1"/>
  <c r="I86" i="1" s="1"/>
  <c r="I87" i="1" s="1"/>
  <c r="O128" i="1"/>
  <c r="N84" i="1"/>
  <c r="N86" i="1" s="1"/>
  <c r="N87" i="1" s="1"/>
  <c r="Y128" i="1"/>
  <c r="K84" i="1"/>
  <c r="K88" i="1" s="1"/>
  <c r="K90" i="1" s="1"/>
  <c r="K91" i="1" s="1"/>
  <c r="S128" i="1"/>
  <c r="E84" i="1"/>
  <c r="E86" i="1" s="1"/>
  <c r="E87" i="1" s="1"/>
  <c r="G128" i="1"/>
  <c r="P73" i="1"/>
  <c r="Q73" i="1"/>
  <c r="Q72" i="1"/>
  <c r="P72" i="1"/>
  <c r="D84" i="1"/>
  <c r="AE17" i="1"/>
  <c r="H27" i="1"/>
  <c r="L88" i="1" l="1"/>
  <c r="L90" i="1" s="1"/>
  <c r="L91" i="1" s="1"/>
  <c r="M88" i="1"/>
  <c r="M90" i="1" s="1"/>
  <c r="M91" i="1" s="1"/>
  <c r="G88" i="1"/>
  <c r="G90" i="1" s="1"/>
  <c r="G91" i="1" s="1"/>
  <c r="F88" i="1"/>
  <c r="F90" i="1" s="1"/>
  <c r="F91" i="1" s="1"/>
  <c r="AC128" i="1"/>
  <c r="I88" i="1"/>
  <c r="I90" i="1" s="1"/>
  <c r="I91" i="1" s="1"/>
  <c r="J88" i="1"/>
  <c r="J90" i="1" s="1"/>
  <c r="J91" i="1" s="1"/>
  <c r="O86" i="1"/>
  <c r="O87" i="1" s="1"/>
  <c r="O88" i="1"/>
  <c r="O90" i="1" s="1"/>
  <c r="O91" i="1" s="1"/>
  <c r="N88" i="1"/>
  <c r="N90" i="1" s="1"/>
  <c r="N91" i="1" s="1"/>
  <c r="K86" i="1"/>
  <c r="K87" i="1" s="1"/>
  <c r="E88" i="1"/>
  <c r="E90" i="1" s="1"/>
  <c r="E91" i="1" s="1"/>
  <c r="D43" i="1"/>
  <c r="D86" i="1"/>
  <c r="D87" i="1" s="1"/>
  <c r="D88" i="1"/>
  <c r="P84" i="1"/>
  <c r="P86" i="1" s="1"/>
  <c r="P87" i="1" s="1"/>
  <c r="Q84" i="1"/>
  <c r="Q86" i="1" s="1"/>
  <c r="Q87" i="1" s="1"/>
  <c r="E40" i="1"/>
  <c r="E43" i="1" s="1"/>
  <c r="G43" i="1" s="1"/>
  <c r="AE27" i="1"/>
  <c r="AA140" i="1" l="1"/>
  <c r="F43" i="1"/>
  <c r="F41" i="1"/>
  <c r="F42" i="1"/>
  <c r="F40" i="1"/>
  <c r="G42" i="1"/>
  <c r="D90" i="1"/>
  <c r="D91" i="1" s="1"/>
  <c r="Q88" i="1"/>
  <c r="Q90" i="1" s="1"/>
  <c r="Q91" i="1" s="1"/>
  <c r="P88" i="1"/>
  <c r="P90" i="1" s="1"/>
  <c r="P91" i="1" s="1"/>
  <c r="G41" i="1"/>
  <c r="G40" i="1"/>
</calcChain>
</file>

<file path=xl/sharedStrings.xml><?xml version="1.0" encoding="utf-8"?>
<sst xmlns="http://schemas.openxmlformats.org/spreadsheetml/2006/main" count="924" uniqueCount="293">
  <si>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</si>
  <si>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</si>
  <si>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</si>
  <si>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</si>
  <si>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</si>
  <si>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</si>
  <si>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</si>
  <si>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</si>
  <si>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</si>
  <si>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</si>
  <si>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</si>
  <si>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</si>
  <si>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</si>
  <si>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</si>
  <si>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</si>
  <si>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</si>
  <si>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</si>
  <si>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</si>
  <si>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</si>
  <si>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</si>
  <si>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</si>
  <si>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</si>
  <si>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</si>
  <si>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</si>
  <si>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</si>
  <si>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</si>
  <si>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</si>
  <si>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</si>
  <si>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</si>
  <si>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</si>
  <si>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</si>
  <si>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</si>
  <si>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</si>
  <si>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</si>
  <si>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</si>
  <si>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</si>
  <si>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</si>
  <si>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</si>
  <si>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</si>
  <si>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</si>
  <si>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</si>
  <si>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</si>
  <si>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</si>
  <si>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</si>
  <si>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</si>
  <si>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</si>
  <si>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</si>
  <si>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</si>
  <si>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</si>
  <si>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</si>
  <si>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</si>
  <si>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</si>
  <si>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</si>
  <si>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</si>
  <si>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</si>
  <si>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</si>
  <si>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</si>
  <si>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</si>
  <si>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</si>
  <si>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</si>
  <si>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</si>
  <si>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</si>
  <si>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</si>
  <si>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</si>
  <si>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</si>
  <si>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</si>
  <si>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</si>
  <si>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</si>
  <si>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</si>
  <si>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</si>
  <si>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</si>
  <si>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</si>
  <si>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</si>
  <si>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</si>
  <si>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</si>
  <si>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</si>
  <si>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</si>
  <si>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</si>
  <si>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</si>
  <si>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</si>
  <si>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</si>
  <si>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</si>
  <si>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</si>
  <si>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</si>
  <si>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</si>
  <si>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</si>
  <si>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</si>
  <si>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</si>
  <si>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</si>
  <si>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</si>
  <si>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</si>
  <si>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</si>
  <si>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</si>
  <si>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</si>
  <si>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</si>
  <si>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</si>
  <si>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</si>
  <si>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</si>
  <si>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</si>
  <si>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</si>
  <si>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</si>
  <si>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</si>
  <si>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</si>
  <si>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</si>
  <si>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</si>
  <si>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</si>
  <si>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</si>
  <si>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</si>
  <si>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</si>
  <si>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</si>
  <si>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</si>
  <si>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</si>
  <si>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</si>
  <si>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</si>
  <si>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</si>
  <si>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</si>
  <si>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</si>
  <si>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Calibri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</si>
  <si>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</si>
  <si>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</si>
  <si>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</si>
  <si>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</si>
  <si>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</si>
  <si>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</si>
  <si>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</si>
  <si>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</si>
  <si>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</si>
  <si>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</si>
  <si>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</si>
  <si>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</si>
  <si>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</si>
  <si>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</si>
  <si>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</si>
  <si>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</si>
  <si>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</si>
  <si>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</si>
  <si>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</si>
  <si>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</si>
  <si>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</si>
  <si>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</si>
  <si>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</si>
  <si>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</si>
  <si>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</si>
  <si>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</si>
  <si>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</si>
  <si>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</si>
  <si>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</si>
  <si>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</si>
  <si>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</si>
  <si>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</si>
  <si>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</si>
  <si>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</si>
  <si>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</si>
  <si>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</si>
  <si>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</si>
  <si>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</si>
  <si>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</si>
  <si>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</si>
  <si>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</si>
  <si>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</si>
  <si>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</si>
  <si>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</si>
  <si>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</si>
  <si>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</si>
  <si>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</si>
  <si>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</si>
  <si>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</si>
  <si>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</si>
  <si>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</si>
  <si>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</si>
  <si>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</si>
  <si>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</si>
  <si>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</si>
  <si>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</si>
  <si>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</si>
  <si>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</si>
  <si>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</si>
  <si>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</si>
  <si>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</si>
  <si>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</si>
  <si>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</si>
  <si>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</si>
  <si>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</si>
  <si>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</si>
  <si>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</si>
  <si>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</si>
  <si>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</si>
  <si>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</si>
  <si>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</si>
  <si>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</si>
  <si>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</si>
  <si>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</si>
  <si>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</si>
  <si>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</si>
  <si>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</si>
  <si>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</si>
  <si>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</si>
  <si>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</si>
  <si>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</si>
  <si>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</si>
  <si>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</si>
  <si>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</si>
  <si>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</si>
  <si>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</si>
  <si>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</si>
  <si>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</si>
  <si>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</si>
  <si>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</si>
  <si>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</si>
  <si>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</si>
  <si>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</si>
  <si>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Calibri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</si>
  <si>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</si>
  <si>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</si>
  <si>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</si>
  <si>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</si>
  <si>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</si>
  <si>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</si>
  <si>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</si>
  <si>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</si>
  <si>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</si>
  <si>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</si>
  <si>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</si>
  <si>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</si>
  <si>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</si>
  <si>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</si>
  <si>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</si>
  <si>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</si>
  <si>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</si>
  <si>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 xml:space="preserve">สรุปข้อมูลปริมาณการปลดปล่อยก๊าซเรือนกระจก </t>
  </si>
  <si>
    <t xml:space="preserve"> tCO2e</t>
  </si>
  <si>
    <t>%GHG</t>
  </si>
  <si>
    <t>ปี 25.....</t>
  </si>
  <si>
    <t>Diesel (Generator) สำหรับงานอาคาร</t>
  </si>
  <si>
    <t>Diesel (Fire pump) สำหรับงานอาคาร</t>
  </si>
  <si>
    <t>การใช้สารดับเพลิง (CO2)</t>
  </si>
  <si>
    <t>การใช้สารทำความเย็นชนิด R22</t>
  </si>
  <si>
    <t>การใช้สารทำความเย็นชนิด R32</t>
  </si>
  <si>
    <t>มิ.ค.</t>
  </si>
  <si>
    <t xml:space="preserve">ส.ค. </t>
  </si>
  <si>
    <t>เฉลี่ย</t>
  </si>
  <si>
    <t>น้ำมัน Diesel สำหรับการเดินทาง</t>
  </si>
  <si>
    <t>น้ำมัน Gasohol 91, E20, E85 สำหรับการเดินทาง</t>
  </si>
  <si>
    <t>น้ำมัน Gasohol 95 สำหรับการเดินทาง</t>
  </si>
  <si>
    <t>การปล่อยมีเทนจากบ่อบำบัดน้ำเสียแบบไม่เติมอากาศ</t>
  </si>
  <si>
    <t>การปล่อยมีเทนจากระบบ septic tank</t>
  </si>
  <si>
    <t>% เพิ่มขึ้น / ลดลง  (kgCO2e/คน)</t>
  </si>
  <si>
    <t>% เพิ่มขึ้น / ลดลง (kgCO2e)</t>
  </si>
  <si>
    <t>แนวทางจัดการ :</t>
  </si>
  <si>
    <t>วิเคราะห์สาเหตุ :</t>
  </si>
  <si>
    <t>รายละเอียด :</t>
  </si>
  <si>
    <t>หน่วย
การเก็บ
ข้อมูล</t>
  </si>
  <si>
    <t>(ทบทวนค่า EF จาก อบก.วันที่ 8-2-2568)</t>
  </si>
  <si>
    <t>3. Scope 3 สืบค้นข้อมูลได้จ้าก http://thaicarbonlabel.tgo.or.th/admin/uploadfiles/emission/ts_af09c20f4f.pdf บังคับใช้วันที่ 1 มกราคม 2568</t>
  </si>
  <si>
    <t>ปี 2568</t>
  </si>
  <si>
    <t>จำนวนคนปี 2568</t>
  </si>
  <si>
    <t>ผลต่างระหว่างปี 25…... และ 2568 (kgCO2e)</t>
  </si>
  <si>
    <t>ผลต่างระหว่างปี 25…..... และ 2568 (kgCO2e/คน)</t>
  </si>
  <si>
    <t>เดือนมกราคม 2568</t>
  </si>
  <si>
    <t xml:space="preserve">เดือนกรกฎาคม 2568        </t>
  </si>
  <si>
    <t xml:space="preserve">เดือนกุมภาพันธ์ 2568      </t>
  </si>
  <si>
    <t xml:space="preserve">เดือนสิงหาคม 2568      </t>
  </si>
  <si>
    <t xml:space="preserve">เดือนมีนาคม 2568        </t>
  </si>
  <si>
    <t xml:space="preserve">เดือนกันยายน 2568      </t>
  </si>
  <si>
    <t xml:space="preserve">เดือนเมษายน 2568        </t>
  </si>
  <si>
    <t xml:space="preserve">เดือนตุลาคม 2568      </t>
  </si>
  <si>
    <t xml:space="preserve">เดือนพฤษภาคม 2568        </t>
  </si>
  <si>
    <t xml:space="preserve">เดือนพฤศจิกายน 2568      </t>
  </si>
  <si>
    <t xml:space="preserve">เดือนมิถุนายน 2568        </t>
  </si>
  <si>
    <t xml:space="preserve">เดือนธันวาคม 2568      </t>
  </si>
  <si>
    <t>GHG ปี 25…. (kgCO2e)</t>
  </si>
  <si>
    <t>GHG ปี 25...... (kgCO2e/คน)</t>
  </si>
  <si>
    <t>GHG ปี 2568 (kgCO2e)</t>
  </si>
  <si>
    <t>GHG ปี 2568 (kgCO2e/คน)</t>
  </si>
  <si>
    <t>บรรลุเป้าหมาย</t>
  </si>
  <si>
    <t>ไม่บรรลุเป้าหมาย</t>
  </si>
  <si>
    <t>สรุป การปล่อยก๊าซเรือนกระจกตั้งแต่เดือน มกราคม ถึง …...................ปี 2568 เท่ากับ …......... tCO2e ลดลงจากมกราคม ถึง …............... ปี 25…. เท่ากับ …............. tCO2e คิดเป็น …...... %
บรรลุเป้าหมาย                         ไม่บรรลุเป้าหมาย</t>
  </si>
  <si>
    <t>เดือน</t>
  </si>
  <si>
    <t>รายการกิจกรรมที่ใช้พลังงานทรัพยากร และปริมาณของเสีย</t>
  </si>
  <si>
    <t>หมายเหตุ หากสำนักงานไม่มีกิจกรรมที่ใช้พลังงาน ทรัพยากร หรือ ของเสีย สามารถตัดรายการออกจากตารางและกราฟได้</t>
  </si>
  <si>
    <t>การวิเคราะห์ข้อมูลและสาเหตุ (เป้าหมาย 2568 : ก๊าซเรือนกระจกลดลง ….............% จากปี 25…....)</t>
  </si>
  <si>
    <t>ปริมาณการปล่อยก๊าซเรือนกระต่อเดือน ปี 2567</t>
  </si>
  <si>
    <t>เดือน / ประจำปี 2567</t>
  </si>
  <si>
    <t>ประจำปี 2567  (เดือน มกราคม ถึง ธันวาคม)</t>
  </si>
  <si>
    <t>ปีคำนวณ 2567</t>
  </si>
  <si>
    <t>ปริมาณการปล่อยก๊าซเรือนกระต่อเดือน ปี 2568</t>
  </si>
  <si>
    <t>คณะบริหารธุรกิจเพื่อสังคม มหาวิทยาลัยศรีนครินทรวิโรฒ</t>
  </si>
  <si>
    <t>จำนวนคนปี 2567</t>
  </si>
  <si>
    <t>ปริมาณก๊าซเรือนกระจก ปี 2567 (kgCO2e)</t>
  </si>
  <si>
    <t>ปริมาณก๊าซเรือนกระจกต่อคน ปี 2567 (kgCO2e/คน)</t>
  </si>
  <si>
    <t>สรุป การเปรียบเทียบปริมาณก๊าซเรือนกระจก (kgCO2e) ของปี 2567</t>
  </si>
  <si>
    <t>ปริมาณก๊าซเรือนกระจก (kgCO2e) ประจำปี 2568 (เดือนมกราคม - พฤษภาคม)</t>
  </si>
  <si>
    <t>สรุป การเปรียบเทียบปริมาณก๊าซเรือนกระจก (kgCO2e) ของปี 2567 และ 2568 (เดือนมกราคม ถึงเดือน เมษายน)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</si>
</sst>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-* #,##0_-;\-* #,##0_-;_-* &quot;-&quot;??_-;_-@_-"/>
    <numFmt numFmtId="167" formatCode="#,##0.00_ ;\-#,##0.00\ "/>
    <numFmt numFmtId="168" formatCode="_(* #,##0.0000_);_(* \(#,##0.0000\);_(* &quot;-&quot;??_);_(@_)"/>
    <numFmt numFmtId="169" formatCode="_(* #,##0_);_(* \(#,##0\);_(* &quot;-&quot;??_);_(@_)"/>
    <numFmt numFmtId="170" formatCode="_-* #,##0.0000_-;\-* #,##0.0000_-;_-* &quot;-&quot;??_-;_-@_-"/>
    <numFmt numFmtId="171" formatCode="0.000000"/>
    <numFmt numFmtId="172" formatCode="_-* #,##0.0_-;\-* #,##0.0_-;_-* &quot;-&quot;??_-;_-@_-"/>
  </numFmts>
  <fonts count="5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charset val="222"/>
      <scheme val="minor"/>
    </font>
    <font>
      <b/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charset val="222"/>
      <scheme val="minor"/>
    </font>
    <font>
      <b/>
      <sz val="22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8"/>
      <name val="Cordia New"/>
      <family val="2"/>
      <charset val="222"/>
    </font>
    <font>
      <b/>
      <sz val="16"/>
      <color rgb="FF000000"/>
      <name val="TH Sarabun New"/>
      <family val="2"/>
      <charset val="222"/>
    </font>
    <font>
      <b/>
      <sz val="20"/>
      <name val="Cordia New"/>
      <family val="2"/>
      <charset val="222"/>
    </font>
    <font>
      <sz val="24"/>
      <name val="Cordia New"/>
      <family val="2"/>
      <charset val="222"/>
    </font>
    <font>
      <sz val="16"/>
      <color rgb="FF000000"/>
      <name val="TH Sarabun New"/>
      <family val="2"/>
      <charset val="222"/>
    </font>
    <font>
      <b/>
      <sz val="24"/>
      <name val="Cordia New"/>
      <family val="2"/>
      <charset val="222"/>
    </font>
    <font>
      <b/>
      <sz val="28"/>
      <name val="Cordia New"/>
      <family val="2"/>
      <charset val="222"/>
    </font>
    <font>
      <sz val="16"/>
      <name val="TH Sarabun New"/>
      <family val="2"/>
      <charset val="222"/>
    </font>
    <font>
      <sz val="24"/>
      <color rgb="FF000000"/>
      <name val="TH Sarabun New"/>
      <family val="2"/>
      <charset val="222"/>
    </font>
    <font>
      <b/>
      <sz val="36"/>
      <name val="Cordia New"/>
      <family val="2"/>
      <charset val="222"/>
    </font>
    <font>
      <b/>
      <sz val="24"/>
      <name val="Cordia New"/>
      <family val="2"/>
    </font>
    <font>
      <sz val="18"/>
      <color rgb="FF000000"/>
      <name val="TH Sarabun New"/>
      <family val="2"/>
      <charset val="222"/>
    </font>
    <font>
      <sz val="18"/>
      <name val="Cordia New"/>
      <family val="2"/>
      <charset val="222"/>
    </font>
    <font>
      <sz val="26"/>
      <name val="Cordia New"/>
      <family val="2"/>
      <charset val="222"/>
    </font>
    <font>
      <b/>
      <sz val="26"/>
      <name val="Cordia New"/>
      <family val="2"/>
    </font>
    <font>
      <b/>
      <sz val="18"/>
      <color rgb="FF000000"/>
      <name val="TH Sarabun New"/>
      <family val="2"/>
    </font>
    <font>
      <sz val="26"/>
      <name val="TH Sarabun New"/>
      <family val="2"/>
      <charset val="222"/>
    </font>
    <font>
      <b/>
      <u/>
      <sz val="26"/>
      <color rgb="FFFF0000"/>
      <name val="TH Sarabun New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7D59F"/>
        <bgColor indexed="64"/>
      </patternFill>
    </fill>
    <fill>
      <patternFill patternType="solid">
        <fgColor rgb="FFA7D59F"/>
        <bgColor rgb="FFA7D59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323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66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6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4" fontId="13" fillId="3" borderId="0" xfId="0" applyNumberFormat="1" applyFont="1" applyFill="1" applyAlignment="1">
      <alignment horizontal="center" vertical="top" wrapText="1"/>
    </xf>
    <xf numFmtId="1" fontId="13" fillId="3" borderId="0" xfId="0" applyNumberFormat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0" fontId="12" fillId="3" borderId="0" xfId="0" applyFont="1" applyFill="1" applyAlignment="1">
      <alignment horizontal="right" vertical="center"/>
    </xf>
    <xf numFmtId="4" fontId="12" fillId="3" borderId="0" xfId="0" applyNumberFormat="1" applyFont="1" applyFill="1" applyAlignment="1">
      <alignment horizontal="center" vertical="center" wrapText="1"/>
    </xf>
    <xf numFmtId="0" fontId="8" fillId="3" borderId="0" xfId="0" applyFont="1" applyFill="1"/>
    <xf numFmtId="0" fontId="13" fillId="3" borderId="0" xfId="0" applyFont="1" applyFill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5" fontId="13" fillId="3" borderId="1" xfId="0" applyNumberFormat="1" applyFont="1" applyFill="1" applyBorder="1" applyAlignment="1">
      <alignment horizontal="right" vertical="center"/>
    </xf>
    <xf numFmtId="0" fontId="20" fillId="10" borderId="1" xfId="4" applyFont="1" applyFill="1" applyBorder="1" applyAlignment="1">
      <alignment horizontal="center" vertical="center"/>
    </xf>
    <xf numFmtId="0" fontId="21" fillId="3" borderId="0" xfId="4" applyFont="1" applyFill="1"/>
    <xf numFmtId="168" fontId="20" fillId="10" borderId="1" xfId="5" applyNumberFormat="1" applyFont="1" applyFill="1" applyBorder="1" applyAlignment="1">
      <alignment horizontal="center" vertical="center"/>
    </xf>
    <xf numFmtId="0" fontId="19" fillId="0" borderId="1" xfId="4" applyBorder="1"/>
    <xf numFmtId="0" fontId="19" fillId="0" borderId="1" xfId="4" applyBorder="1" applyAlignment="1">
      <alignment horizontal="center"/>
    </xf>
    <xf numFmtId="169" fontId="0" fillId="0" borderId="1" xfId="5" applyNumberFormat="1" applyFont="1" applyBorder="1"/>
    <xf numFmtId="0" fontId="25" fillId="3" borderId="1" xfId="4" applyFont="1" applyFill="1" applyBorder="1" applyAlignment="1">
      <alignment horizontal="left" vertical="center"/>
    </xf>
    <xf numFmtId="0" fontId="25" fillId="3" borderId="1" xfId="4" applyFont="1" applyFill="1" applyBorder="1" applyAlignment="1">
      <alignment horizontal="center" vertical="center"/>
    </xf>
    <xf numFmtId="168" fontId="25" fillId="3" borderId="1" xfId="5" applyNumberFormat="1" applyFont="1" applyFill="1" applyBorder="1" applyAlignment="1">
      <alignment horizontal="center" vertical="center"/>
    </xf>
    <xf numFmtId="0" fontId="21" fillId="3" borderId="1" xfId="4" applyFont="1" applyFill="1" applyBorder="1"/>
    <xf numFmtId="0" fontId="21" fillId="3" borderId="1" xfId="4" applyFont="1" applyFill="1" applyBorder="1" applyAlignment="1">
      <alignment horizontal="center" vertical="top"/>
    </xf>
    <xf numFmtId="0" fontId="21" fillId="3" borderId="1" xfId="4" applyFont="1" applyFill="1" applyBorder="1" applyAlignment="1">
      <alignment vertical="top"/>
    </xf>
    <xf numFmtId="11" fontId="25" fillId="3" borderId="1" xfId="4" applyNumberFormat="1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center" vertical="center"/>
    </xf>
    <xf numFmtId="168" fontId="21" fillId="3" borderId="0" xfId="5" applyNumberFormat="1" applyFont="1" applyFill="1"/>
    <xf numFmtId="0" fontId="21" fillId="3" borderId="0" xfId="4" applyFont="1" applyFill="1" applyAlignment="1">
      <alignment horizontal="center"/>
    </xf>
    <xf numFmtId="165" fontId="21" fillId="3" borderId="0" xfId="4" applyNumberFormat="1" applyFont="1" applyFill="1"/>
    <xf numFmtId="165" fontId="0" fillId="0" borderId="0" xfId="5" applyNumberFormat="1" applyFont="1"/>
    <xf numFmtId="0" fontId="21" fillId="3" borderId="1" xfId="4" applyFont="1" applyFill="1" applyBorder="1" applyAlignment="1">
      <alignment horizontal="center"/>
    </xf>
    <xf numFmtId="0" fontId="26" fillId="3" borderId="1" xfId="4" applyFont="1" applyFill="1" applyBorder="1" applyAlignment="1">
      <alignment vertical="top"/>
    </xf>
    <xf numFmtId="49" fontId="21" fillId="3" borderId="1" xfId="4" applyNumberFormat="1" applyFont="1" applyFill="1" applyBorder="1" applyAlignment="1">
      <alignment vertical="top"/>
    </xf>
    <xf numFmtId="0" fontId="21" fillId="3" borderId="1" xfId="4" applyFont="1" applyFill="1" applyBorder="1" applyAlignment="1">
      <alignment vertical="center"/>
    </xf>
    <xf numFmtId="0" fontId="21" fillId="3" borderId="1" xfId="4" applyFont="1" applyFill="1" applyBorder="1" applyAlignment="1">
      <alignment vertical="center" wrapText="1"/>
    </xf>
    <xf numFmtId="0" fontId="21" fillId="3" borderId="1" xfId="4" applyFont="1" applyFill="1" applyBorder="1" applyAlignment="1">
      <alignment horizontal="center" vertical="center" wrapText="1"/>
    </xf>
    <xf numFmtId="168" fontId="21" fillId="3" borderId="0" xfId="4" applyNumberFormat="1" applyFont="1" applyFill="1"/>
    <xf numFmtId="0" fontId="26" fillId="3" borderId="1" xfId="4" applyFont="1" applyFill="1" applyBorder="1" applyAlignment="1">
      <alignment vertical="center"/>
    </xf>
    <xf numFmtId="0" fontId="21" fillId="3" borderId="0" xfId="4" applyFont="1" applyFill="1" applyAlignment="1">
      <alignment vertical="center"/>
    </xf>
    <xf numFmtId="0" fontId="21" fillId="3" borderId="0" xfId="4" applyFont="1" applyFill="1" applyAlignment="1">
      <alignment vertical="center" wrapText="1"/>
    </xf>
    <xf numFmtId="0" fontId="21" fillId="3" borderId="0" xfId="4" applyFont="1" applyFill="1" applyAlignment="1">
      <alignment horizontal="center" vertical="center"/>
    </xf>
    <xf numFmtId="11" fontId="25" fillId="3" borderId="0" xfId="4" applyNumberFormat="1" applyFont="1" applyFill="1" applyAlignment="1">
      <alignment horizontal="center" vertical="center"/>
    </xf>
    <xf numFmtId="168" fontId="25" fillId="3" borderId="0" xfId="5" applyNumberFormat="1" applyFont="1" applyFill="1" applyBorder="1" applyAlignment="1">
      <alignment horizontal="center" vertical="center"/>
    </xf>
    <xf numFmtId="0" fontId="21" fillId="3" borderId="0" xfId="4" applyFont="1" applyFill="1" applyAlignment="1">
      <alignment horizontal="center" vertical="center" wrapText="1"/>
    </xf>
    <xf numFmtId="49" fontId="21" fillId="3" borderId="0" xfId="4" applyNumberFormat="1" applyFont="1" applyFill="1" applyAlignment="1">
      <alignment vertical="top"/>
    </xf>
    <xf numFmtId="11" fontId="27" fillId="3" borderId="0" xfId="6" applyNumberFormat="1" applyFill="1" applyBorder="1" applyAlignment="1">
      <alignment horizontal="left" vertical="center"/>
    </xf>
    <xf numFmtId="0" fontId="22" fillId="12" borderId="0" xfId="4" applyFont="1" applyFill="1"/>
    <xf numFmtId="0" fontId="21" fillId="12" borderId="0" xfId="4" applyFont="1" applyFill="1" applyAlignment="1">
      <alignment horizontal="left" vertical="top"/>
    </xf>
    <xf numFmtId="170" fontId="21" fillId="12" borderId="0" xfId="5" applyNumberFormat="1" applyFont="1" applyFill="1" applyAlignment="1">
      <alignment horizontal="left" vertical="top"/>
    </xf>
    <xf numFmtId="170" fontId="21" fillId="12" borderId="0" xfId="5" applyNumberFormat="1" applyFont="1" applyFill="1" applyAlignment="1">
      <alignment horizontal="left" vertical="top" wrapText="1"/>
    </xf>
    <xf numFmtId="168" fontId="21" fillId="12" borderId="0" xfId="5" applyNumberFormat="1" applyFont="1" applyFill="1"/>
    <xf numFmtId="0" fontId="21" fillId="12" borderId="0" xfId="4" applyFont="1" applyFill="1"/>
    <xf numFmtId="170" fontId="21" fillId="3" borderId="0" xfId="5" applyNumberFormat="1" applyFont="1" applyFill="1"/>
    <xf numFmtId="170" fontId="21" fillId="3" borderId="0" xfId="5" applyNumberFormat="1" applyFont="1" applyFill="1" applyAlignment="1">
      <alignment horizontal="center"/>
    </xf>
    <xf numFmtId="168" fontId="21" fillId="3" borderId="0" xfId="5" applyNumberFormat="1" applyFont="1" applyFill="1" applyAlignment="1">
      <alignment horizontal="center"/>
    </xf>
    <xf numFmtId="171" fontId="21" fillId="3" borderId="1" xfId="5" applyNumberFormat="1" applyFont="1" applyFill="1" applyBorder="1" applyAlignment="1">
      <alignment horizontal="center" vertical="top"/>
    </xf>
    <xf numFmtId="168" fontId="21" fillId="3" borderId="1" xfId="5" applyNumberFormat="1" applyFont="1" applyFill="1" applyBorder="1" applyAlignment="1">
      <alignment horizontal="center"/>
    </xf>
    <xf numFmtId="0" fontId="21" fillId="0" borderId="1" xfId="5" applyNumberFormat="1" applyFont="1" applyFill="1" applyBorder="1" applyAlignment="1">
      <alignment horizontal="center" vertical="top"/>
    </xf>
    <xf numFmtId="0" fontId="21" fillId="0" borderId="1" xfId="4" applyFont="1" applyBorder="1" applyAlignment="1">
      <alignment horizontal="center" vertical="top"/>
    </xf>
    <xf numFmtId="164" fontId="21" fillId="3" borderId="0" xfId="5" applyFont="1" applyFill="1"/>
    <xf numFmtId="0" fontId="21" fillId="0" borderId="1" xfId="4" applyFont="1" applyBorder="1" applyAlignment="1">
      <alignment vertical="top"/>
    </xf>
    <xf numFmtId="0" fontId="21" fillId="3" borderId="1" xfId="5" applyNumberFormat="1" applyFont="1" applyFill="1" applyBorder="1" applyAlignment="1">
      <alignment horizontal="center" vertical="top"/>
    </xf>
    <xf numFmtId="0" fontId="21" fillId="3" borderId="1" xfId="5" applyNumberFormat="1" applyFont="1" applyFill="1" applyBorder="1" applyAlignment="1">
      <alignment horizontal="center"/>
    </xf>
    <xf numFmtId="170" fontId="21" fillId="3" borderId="1" xfId="5" applyNumberFormat="1" applyFont="1" applyFill="1" applyBorder="1"/>
    <xf numFmtId="168" fontId="21" fillId="3" borderId="1" xfId="5" applyNumberFormat="1" applyFont="1" applyFill="1" applyBorder="1"/>
    <xf numFmtId="0" fontId="13" fillId="0" borderId="1" xfId="3" applyFont="1" applyBorder="1" applyAlignment="1" applyProtection="1">
      <alignment vertical="center"/>
    </xf>
    <xf numFmtId="0" fontId="13" fillId="3" borderId="0" xfId="3" applyFont="1" applyFill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wrapText="1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right" vertical="center"/>
    </xf>
    <xf numFmtId="4" fontId="33" fillId="3" borderId="0" xfId="0" applyNumberFormat="1" applyFont="1" applyFill="1" applyAlignment="1">
      <alignment horizontal="center" vertical="center" wrapText="1"/>
    </xf>
    <xf numFmtId="0" fontId="33" fillId="3" borderId="0" xfId="3" applyFont="1" applyFill="1" applyAlignment="1" applyProtection="1">
      <alignment vertical="center"/>
    </xf>
    <xf numFmtId="0" fontId="33" fillId="3" borderId="0" xfId="0" applyFont="1" applyFill="1" applyAlignment="1">
      <alignment horizontal="center" vertical="top" wrapText="1"/>
    </xf>
    <xf numFmtId="4" fontId="33" fillId="3" borderId="0" xfId="0" applyNumberFormat="1" applyFont="1" applyFill="1" applyAlignment="1">
      <alignment horizontal="center" vertical="top" wrapText="1"/>
    </xf>
    <xf numFmtId="1" fontId="33" fillId="3" borderId="0" xfId="0" applyNumberFormat="1" applyFont="1" applyFill="1" applyAlignment="1">
      <alignment horizontal="center" vertical="top" wrapText="1"/>
    </xf>
    <xf numFmtId="0" fontId="35" fillId="1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top" wrapText="1"/>
    </xf>
    <xf numFmtId="4" fontId="33" fillId="3" borderId="1" xfId="0" applyNumberFormat="1" applyFont="1" applyFill="1" applyBorder="1" applyAlignment="1">
      <alignment horizontal="center" vertical="top" wrapText="1"/>
    </xf>
    <xf numFmtId="0" fontId="32" fillId="3" borderId="0" xfId="0" applyFont="1" applyFill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wrapText="1"/>
    </xf>
    <xf numFmtId="0" fontId="33" fillId="3" borderId="1" xfId="0" applyFont="1" applyFill="1" applyBorder="1" applyAlignment="1">
      <alignment horizontal="center" wrapText="1"/>
    </xf>
    <xf numFmtId="0" fontId="33" fillId="3" borderId="1" xfId="0" applyFont="1" applyFill="1" applyBorder="1"/>
    <xf numFmtId="165" fontId="33" fillId="3" borderId="1" xfId="0" applyNumberFormat="1" applyFont="1" applyFill="1" applyBorder="1" applyAlignment="1">
      <alignment horizontal="right" wrapText="1"/>
    </xf>
    <xf numFmtId="4" fontId="33" fillId="3" borderId="1" xfId="0" applyNumberFormat="1" applyFont="1" applyFill="1" applyBorder="1" applyAlignment="1">
      <alignment horizontal="right" wrapText="1"/>
    </xf>
    <xf numFmtId="4" fontId="33" fillId="3" borderId="1" xfId="0" applyNumberFormat="1" applyFont="1" applyFill="1" applyBorder="1"/>
    <xf numFmtId="165" fontId="33" fillId="3" borderId="1" xfId="0" applyNumberFormat="1" applyFont="1" applyFill="1" applyBorder="1" applyAlignment="1">
      <alignment horizontal="right"/>
    </xf>
    <xf numFmtId="2" fontId="33" fillId="3" borderId="1" xfId="0" applyNumberFormat="1" applyFont="1" applyFill="1" applyBorder="1" applyAlignment="1">
      <alignment horizontal="center"/>
    </xf>
    <xf numFmtId="167" fontId="33" fillId="3" borderId="1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3" fillId="3" borderId="0" xfId="3" applyFont="1" applyFill="1" applyBorder="1" applyAlignment="1" applyProtection="1">
      <alignment horizontal="center"/>
    </xf>
    <xf numFmtId="0" fontId="33" fillId="3" borderId="0" xfId="0" applyFont="1" applyFill="1" applyAlignment="1">
      <alignment horizontal="center" wrapText="1"/>
    </xf>
    <xf numFmtId="4" fontId="33" fillId="3" borderId="0" xfId="0" applyNumberFormat="1" applyFont="1" applyFill="1" applyAlignment="1">
      <alignment horizontal="right" wrapText="1"/>
    </xf>
    <xf numFmtId="0" fontId="32" fillId="3" borderId="0" xfId="0" applyFont="1" applyFill="1" applyAlignment="1">
      <alignment horizontal="center" wrapText="1"/>
    </xf>
    <xf numFmtId="0" fontId="33" fillId="3" borderId="0" xfId="0" applyFont="1" applyFill="1" applyAlignment="1">
      <alignment wrapText="1"/>
    </xf>
    <xf numFmtId="0" fontId="33" fillId="15" borderId="1" xfId="0" applyFont="1" applyFill="1" applyBorder="1" applyAlignment="1">
      <alignment horizontal="center" wrapText="1"/>
    </xf>
    <xf numFmtId="0" fontId="38" fillId="15" borderId="1" xfId="0" applyFont="1" applyFill="1" applyBorder="1" applyAlignment="1">
      <alignment horizontal="center"/>
    </xf>
    <xf numFmtId="17" fontId="38" fillId="15" borderId="1" xfId="0" applyNumberFormat="1" applyFont="1" applyFill="1" applyBorder="1" applyAlignment="1">
      <alignment horizontal="center"/>
    </xf>
    <xf numFmtId="0" fontId="33" fillId="0" borderId="1" xfId="0" applyFont="1" applyBorder="1" applyAlignment="1">
      <alignment wrapText="1"/>
    </xf>
    <xf numFmtId="43" fontId="33" fillId="3" borderId="1" xfId="7" applyFont="1" applyFill="1" applyBorder="1" applyAlignment="1">
      <alignment horizontal="center" wrapText="1"/>
    </xf>
    <xf numFmtId="43" fontId="33" fillId="3" borderId="1" xfId="7" applyFont="1" applyFill="1" applyBorder="1" applyAlignment="1">
      <alignment horizontal="center" vertical="center"/>
    </xf>
    <xf numFmtId="0" fontId="33" fillId="0" borderId="1" xfId="0" applyFont="1" applyBorder="1"/>
    <xf numFmtId="0" fontId="32" fillId="3" borderId="0" xfId="0" applyFont="1" applyFill="1" applyAlignment="1">
      <alignment wrapText="1"/>
    </xf>
    <xf numFmtId="0" fontId="33" fillId="0" borderId="1" xfId="3" applyFont="1" applyFill="1" applyBorder="1" applyAlignment="1" applyProtection="1"/>
    <xf numFmtId="43" fontId="32" fillId="3" borderId="1" xfId="7" applyFont="1" applyFill="1" applyBorder="1" applyAlignment="1">
      <alignment horizontal="center" vertical="center" wrapText="1"/>
    </xf>
    <xf numFmtId="0" fontId="41" fillId="0" borderId="1" xfId="0" applyFont="1" applyBorder="1"/>
    <xf numFmtId="43" fontId="33" fillId="3" borderId="1" xfId="7" applyFont="1" applyFill="1" applyBorder="1" applyAlignment="1">
      <alignment vertical="center"/>
    </xf>
    <xf numFmtId="43" fontId="32" fillId="3" borderId="1" xfId="7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3" borderId="0" xfId="0" applyFont="1" applyFill="1" applyAlignment="1">
      <alignment horizontal="left" vertical="center"/>
    </xf>
    <xf numFmtId="0" fontId="39" fillId="13" borderId="0" xfId="0" applyFont="1" applyFill="1" applyAlignment="1">
      <alignment horizontal="left" vertical="center"/>
    </xf>
    <xf numFmtId="0" fontId="39" fillId="13" borderId="0" xfId="0" applyFont="1" applyFill="1" applyAlignment="1">
      <alignment vertical="center"/>
    </xf>
    <xf numFmtId="0" fontId="37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42" fillId="3" borderId="0" xfId="0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0" fontId="37" fillId="3" borderId="0" xfId="0" applyFont="1" applyFill="1" applyAlignment="1">
      <alignment vertical="center" wrapText="1"/>
    </xf>
    <xf numFmtId="0" fontId="37" fillId="3" borderId="0" xfId="0" applyFont="1" applyFill="1" applyAlignment="1">
      <alignment vertical="center"/>
    </xf>
    <xf numFmtId="0" fontId="37" fillId="3" borderId="0" xfId="0" applyFont="1" applyFill="1" applyAlignment="1">
      <alignment horizontal="left" vertical="center"/>
    </xf>
    <xf numFmtId="0" fontId="39" fillId="3" borderId="0" xfId="0" applyFont="1" applyFill="1" applyAlignment="1">
      <alignment vertical="center"/>
    </xf>
    <xf numFmtId="2" fontId="37" fillId="3" borderId="0" xfId="0" applyNumberFormat="1" applyFont="1" applyFill="1" applyAlignment="1">
      <alignment vertical="center"/>
    </xf>
    <xf numFmtId="0" fontId="39" fillId="3" borderId="0" xfId="0" applyFont="1" applyFill="1" applyAlignment="1">
      <alignment vertical="center" wrapText="1"/>
    </xf>
    <xf numFmtId="0" fontId="33" fillId="3" borderId="0" xfId="3" applyFont="1" applyFill="1" applyBorder="1" applyAlignment="1" applyProtection="1">
      <alignment horizontal="left"/>
    </xf>
    <xf numFmtId="0" fontId="32" fillId="3" borderId="0" xfId="0" applyFont="1" applyFill="1" applyAlignment="1">
      <alignment horizontal="left" vertical="top" wrapText="1"/>
    </xf>
    <xf numFmtId="0" fontId="32" fillId="3" borderId="0" xfId="0" applyFont="1" applyFill="1" applyAlignment="1">
      <alignment horizontal="left" wrapText="1"/>
    </xf>
    <xf numFmtId="0" fontId="33" fillId="3" borderId="0" xfId="0" applyFont="1" applyFill="1" applyAlignment="1">
      <alignment horizontal="left" wrapText="1"/>
    </xf>
    <xf numFmtId="0" fontId="42" fillId="16" borderId="0" xfId="0" applyFont="1" applyFill="1" applyAlignment="1">
      <alignment vertical="center"/>
    </xf>
    <xf numFmtId="0" fontId="32" fillId="3" borderId="14" xfId="0" applyFont="1" applyFill="1" applyBorder="1" applyAlignment="1">
      <alignment vertical="center"/>
    </xf>
    <xf numFmtId="43" fontId="33" fillId="7" borderId="1" xfId="7" applyFont="1" applyFill="1" applyBorder="1" applyAlignment="1">
      <alignment horizontal="center" vertical="center"/>
    </xf>
    <xf numFmtId="172" fontId="33" fillId="3" borderId="1" xfId="7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44" fillId="13" borderId="0" xfId="0" applyFont="1" applyFill="1" applyAlignment="1">
      <alignment horizontal="right" vertical="center"/>
    </xf>
    <xf numFmtId="0" fontId="44" fillId="13" borderId="0" xfId="0" applyFont="1" applyFill="1" applyAlignment="1">
      <alignment horizontal="left" vertical="center"/>
    </xf>
    <xf numFmtId="43" fontId="33" fillId="3" borderId="0" xfId="7" applyFont="1" applyFill="1" applyBorder="1" applyAlignment="1">
      <alignment horizontal="center" vertical="center"/>
    </xf>
    <xf numFmtId="43" fontId="45" fillId="3" borderId="1" xfId="0" applyNumberFormat="1" applyFont="1" applyFill="1" applyBorder="1" applyAlignment="1">
      <alignment vertical="center"/>
    </xf>
    <xf numFmtId="43" fontId="46" fillId="3" borderId="1" xfId="7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vertical="center"/>
    </xf>
    <xf numFmtId="43" fontId="34" fillId="3" borderId="1" xfId="7" applyFont="1" applyFill="1" applyBorder="1" applyAlignment="1">
      <alignment horizontal="center" vertical="center" wrapText="1"/>
    </xf>
    <xf numFmtId="0" fontId="41" fillId="3" borderId="0" xfId="0" applyFont="1" applyFill="1"/>
    <xf numFmtId="0" fontId="46" fillId="3" borderId="1" xfId="0" applyFont="1" applyFill="1" applyBorder="1" applyAlignment="1">
      <alignment horizontal="left" wrapText="1"/>
    </xf>
    <xf numFmtId="0" fontId="49" fillId="3" borderId="1" xfId="0" applyFont="1" applyFill="1" applyBorder="1" applyAlignment="1">
      <alignment horizontal="center"/>
    </xf>
    <xf numFmtId="0" fontId="43" fillId="3" borderId="0" xfId="0" applyFont="1" applyFill="1" applyAlignment="1">
      <alignment vertical="center"/>
    </xf>
    <xf numFmtId="0" fontId="48" fillId="3" borderId="0" xfId="0" applyFont="1" applyFill="1" applyAlignment="1">
      <alignment vertical="center" wrapText="1"/>
    </xf>
    <xf numFmtId="0" fontId="46" fillId="3" borderId="1" xfId="0" applyFont="1" applyFill="1" applyBorder="1" applyAlignment="1">
      <alignment horizontal="left"/>
    </xf>
    <xf numFmtId="0" fontId="46" fillId="3" borderId="1" xfId="3" applyFont="1" applyFill="1" applyBorder="1" applyAlignment="1" applyProtection="1">
      <alignment horizontal="left"/>
    </xf>
    <xf numFmtId="0" fontId="38" fillId="3" borderId="0" xfId="0" applyFont="1" applyFill="1" applyAlignment="1">
      <alignment horizontal="center"/>
    </xf>
    <xf numFmtId="0" fontId="40" fillId="3" borderId="0" xfId="0" applyFont="1" applyFill="1" applyAlignment="1">
      <alignment vertical="center"/>
    </xf>
    <xf numFmtId="0" fontId="50" fillId="3" borderId="0" xfId="0" applyFont="1" applyFill="1"/>
    <xf numFmtId="43" fontId="47" fillId="3" borderId="0" xfId="7" applyFont="1" applyFill="1" applyBorder="1" applyAlignment="1">
      <alignment horizontal="center" vertical="center"/>
    </xf>
    <xf numFmtId="0" fontId="51" fillId="3" borderId="0" xfId="0" applyFont="1" applyFill="1"/>
    <xf numFmtId="165" fontId="33" fillId="2" borderId="1" xfId="0" applyNumberFormat="1" applyFont="1" applyFill="1" applyBorder="1" applyAlignment="1">
      <alignment horizontal="right" wrapText="1"/>
    </xf>
    <xf numFmtId="0" fontId="33" fillId="2" borderId="1" xfId="0" applyFont="1" applyFill="1" applyBorder="1" applyAlignment="1">
      <alignment horizontal="center" wrapText="1"/>
    </xf>
    <xf numFmtId="0" fontId="34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top" wrapText="1"/>
    </xf>
    <xf numFmtId="0" fontId="34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right" wrapText="1"/>
    </xf>
    <xf numFmtId="0" fontId="33" fillId="17" borderId="1" xfId="0" applyFont="1" applyFill="1" applyBorder="1"/>
    <xf numFmtId="0" fontId="33" fillId="17" borderId="1" xfId="0" applyFont="1" applyFill="1" applyBorder="1" applyAlignment="1">
      <alignment horizontal="right"/>
    </xf>
    <xf numFmtId="4" fontId="33" fillId="17" borderId="1" xfId="0" applyNumberFormat="1" applyFont="1" applyFill="1" applyBorder="1" applyAlignment="1">
      <alignment horizontal="right" wrapText="1"/>
    </xf>
    <xf numFmtId="2" fontId="33" fillId="17" borderId="1" xfId="0" applyNumberFormat="1" applyFont="1" applyFill="1" applyBorder="1" applyAlignment="1">
      <alignment horizontal="center"/>
    </xf>
    <xf numFmtId="167" fontId="33" fillId="17" borderId="1" xfId="0" applyNumberFormat="1" applyFont="1" applyFill="1" applyBorder="1" applyAlignment="1">
      <alignment horizontal="center"/>
    </xf>
    <xf numFmtId="43" fontId="33" fillId="17" borderId="1" xfId="7" applyFont="1" applyFill="1" applyBorder="1" applyAlignment="1">
      <alignment horizontal="center" wrapText="1"/>
    </xf>
    <xf numFmtId="43" fontId="33" fillId="17" borderId="1" xfId="7" applyFont="1" applyFill="1" applyBorder="1" applyAlignment="1">
      <alignment horizontal="center" vertical="center"/>
    </xf>
    <xf numFmtId="43" fontId="32" fillId="17" borderId="1" xfId="7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39" fillId="3" borderId="14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left" wrapText="1"/>
    </xf>
    <xf numFmtId="0" fontId="32" fillId="3" borderId="2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left" wrapText="1"/>
    </xf>
    <xf numFmtId="0" fontId="33" fillId="3" borderId="2" xfId="0" applyFont="1" applyFill="1" applyBorder="1" applyAlignment="1">
      <alignment horizontal="left" wrapText="1"/>
    </xf>
    <xf numFmtId="0" fontId="32" fillId="3" borderId="1" xfId="0" applyFont="1" applyFill="1" applyBorder="1" applyAlignment="1">
      <alignment horizontal="center" vertical="center" wrapText="1"/>
    </xf>
    <xf numFmtId="0" fontId="35" fillId="14" borderId="1" xfId="0" applyFont="1" applyFill="1" applyBorder="1" applyAlignment="1">
      <alignment horizontal="center"/>
    </xf>
    <xf numFmtId="0" fontId="35" fillId="13" borderId="1" xfId="0" applyFont="1" applyFill="1" applyBorder="1" applyAlignment="1">
      <alignment horizontal="center"/>
    </xf>
    <xf numFmtId="0" fontId="33" fillId="0" borderId="1" xfId="3" applyFont="1" applyBorder="1" applyAlignment="1" applyProtection="1">
      <alignment horizontal="center"/>
    </xf>
    <xf numFmtId="0" fontId="32" fillId="2" borderId="5" xfId="0" applyFont="1" applyFill="1" applyBorder="1" applyAlignment="1">
      <alignment horizontal="left" wrapText="1"/>
    </xf>
    <xf numFmtId="0" fontId="32" fillId="2" borderId="2" xfId="0" applyFont="1" applyFill="1" applyBorder="1" applyAlignment="1">
      <alignment horizontal="left" wrapText="1"/>
    </xf>
    <xf numFmtId="0" fontId="32" fillId="9" borderId="5" xfId="0" applyFont="1" applyFill="1" applyBorder="1" applyAlignment="1">
      <alignment horizontal="left" wrapText="1"/>
    </xf>
    <xf numFmtId="0" fontId="32" fillId="9" borderId="2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left"/>
    </xf>
    <xf numFmtId="0" fontId="33" fillId="3" borderId="2" xfId="0" applyFont="1" applyFill="1" applyBorder="1" applyAlignment="1">
      <alignment horizontal="left"/>
    </xf>
    <xf numFmtId="0" fontId="33" fillId="2" borderId="5" xfId="3" applyFont="1" applyFill="1" applyBorder="1" applyAlignment="1" applyProtection="1">
      <alignment horizontal="left"/>
    </xf>
    <xf numFmtId="0" fontId="33" fillId="2" borderId="2" xfId="3" applyFont="1" applyFill="1" applyBorder="1" applyAlignment="1" applyProtection="1">
      <alignment horizontal="left"/>
    </xf>
    <xf numFmtId="0" fontId="36" fillId="3" borderId="6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9" fillId="3" borderId="0" xfId="0" applyFont="1" applyFill="1" applyAlignment="1">
      <alignment horizontal="left" vertical="center" wrapText="1"/>
    </xf>
    <xf numFmtId="0" fontId="40" fillId="16" borderId="0" xfId="0" applyFont="1" applyFill="1" applyAlignment="1">
      <alignment horizontal="center" vertical="center" wrapText="1"/>
    </xf>
    <xf numFmtId="0" fontId="40" fillId="16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left" wrapText="1"/>
    </xf>
    <xf numFmtId="0" fontId="41" fillId="3" borderId="0" xfId="0" applyFont="1" applyFill="1" applyAlignment="1">
      <alignment horizontal="left"/>
    </xf>
    <xf numFmtId="0" fontId="34" fillId="3" borderId="1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wrapText="1"/>
    </xf>
    <xf numFmtId="0" fontId="48" fillId="3" borderId="6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48" fillId="3" borderId="15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0" fontId="48" fillId="3" borderId="13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43" fillId="16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left"/>
    </xf>
    <xf numFmtId="0" fontId="33" fillId="3" borderId="0" xfId="3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32" fillId="3" borderId="5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2" fillId="11" borderId="5" xfId="4" applyFont="1" applyFill="1" applyBorder="1" applyAlignment="1">
      <alignment horizontal="center"/>
    </xf>
    <xf numFmtId="0" fontId="22" fillId="11" borderId="2" xfId="4" applyFont="1" applyFill="1" applyBorder="1" applyAlignment="1">
      <alignment horizontal="center"/>
    </xf>
    <xf numFmtId="0" fontId="20" fillId="10" borderId="1" xfId="4" applyFont="1" applyFill="1" applyBorder="1" applyAlignment="1">
      <alignment horizontal="center" vertical="center"/>
    </xf>
    <xf numFmtId="0" fontId="18" fillId="10" borderId="1" xfId="4" applyFont="1" applyFill="1" applyBorder="1" applyAlignment="1">
      <alignment horizontal="center" vertical="center"/>
    </xf>
    <xf numFmtId="0" fontId="20" fillId="10" borderId="5" xfId="4" applyFont="1" applyFill="1" applyBorder="1" applyAlignment="1">
      <alignment horizontal="center" vertical="center"/>
    </xf>
    <xf numFmtId="0" fontId="20" fillId="10" borderId="4" xfId="4" applyFont="1" applyFill="1" applyBorder="1" applyAlignment="1">
      <alignment horizontal="center" vertical="center"/>
    </xf>
    <xf numFmtId="171" fontId="21" fillId="3" borderId="1" xfId="5" applyNumberFormat="1" applyFont="1" applyFill="1" applyBorder="1" applyAlignment="1">
      <alignment horizontal="center" vertical="top"/>
    </xf>
    <xf numFmtId="170" fontId="21" fillId="3" borderId="14" xfId="5" applyNumberFormat="1" applyFont="1" applyFill="1" applyBorder="1" applyAlignment="1">
      <alignment horizontal="center"/>
    </xf>
    <xf numFmtId="0" fontId="21" fillId="3" borderId="5" xfId="4" applyFont="1" applyFill="1" applyBorder="1" applyAlignment="1">
      <alignment horizontal="center" vertical="top"/>
    </xf>
    <xf numFmtId="0" fontId="21" fillId="3" borderId="4" xfId="4" applyFont="1" applyFill="1" applyBorder="1" applyAlignment="1">
      <alignment horizontal="center" vertical="top"/>
    </xf>
    <xf numFmtId="0" fontId="21" fillId="3" borderId="2" xfId="4" applyFont="1" applyFill="1" applyBorder="1" applyAlignment="1">
      <alignment horizontal="center" vertical="top"/>
    </xf>
  </cellXfs>
  <cellStyles count="8">
    <cellStyle name="Comma" xfId="7" builtinId="3"/>
    <cellStyle name="Comma 2" xfId="2" xr:uid="{00000000-0005-0000-0000-000000000000}"/>
    <cellStyle name="Hyperlink" xfId="3" builtinId="8"/>
    <cellStyle name="Hyperlink 2" xfId="6" xr:uid="{BBD1433B-BAAD-47F5-9F88-3E089F30A4FA}"/>
    <cellStyle name="Normal" xfId="0" builtinId="0"/>
    <cellStyle name="Normal 2 2" xfId="1" xr:uid="{00000000-0005-0000-0000-000003000000}"/>
    <cellStyle name="จุลภาค 2" xfId="5" xr:uid="{EB3300E9-327F-4046-AFC2-70102A598B3E}"/>
    <cellStyle name="ปกติ 2" xfId="4" xr:uid="{7007CF4D-58A6-46DB-B343-76D7E8A1C14A}"/>
  </cellStyles>
  <dxfs count="0"/>
  <tableStyles count="0" defaultTableStyle="TableStyleMedium9" defaultPivotStyle="PivotStyleLight16"/>
  <colors>
    <mruColors>
      <color rgb="FFA7D59F"/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02371696017E-2"/>
          <c:y val="0.2416932427601001"/>
          <c:w val="0.88642617587069072"/>
          <c:h val="0.635899688441697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FC-452D-B550-34B8A2908023}"/>
              </c:ext>
            </c:extLst>
          </c:dPt>
          <c:dLbls>
            <c:dLbl>
              <c:idx val="1"/>
              <c:layout>
                <c:manualLayout>
                  <c:x val="1.8005728515438316E-2"/>
                  <c:y val="-1.816231676796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3-4B7B-B685-15DD7F4DCC25}"/>
                </c:ext>
              </c:extLst>
            </c:dLbl>
            <c:dLbl>
              <c:idx val="2"/>
              <c:layout>
                <c:manualLayout>
                  <c:x val="2.7008592773157477E-2"/>
                  <c:y val="-2.59461668113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3-4B7B-B685-15DD7F4DCC25}"/>
                </c:ext>
              </c:extLst>
            </c:dLbl>
            <c:dLbl>
              <c:idx val="3"/>
              <c:layout>
                <c:manualLayout>
                  <c:x val="2.7008592773157366E-2"/>
                  <c:y val="-3.373001685479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FC-452D-B550-34B8A29080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'สรุปการคำนวณ ปี 2568'!$C$40:$C$43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2568'!$E$40:$E$43</c:f>
              <c:numCache>
                <c:formatCode>#,##0.00</c:formatCode>
                <c:ptCount val="4"/>
                <c:pt idx="0">
                  <c:v>2.8383009240000003</c:v>
                </c:pt>
                <c:pt idx="1">
                  <c:v>34.748608887999993</c:v>
                </c:pt>
                <c:pt idx="2">
                  <c:v>3.9598883239999996</c:v>
                </c:pt>
                <c:pt idx="3">
                  <c:v>41.546798135999992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ปริมาณก๊าซเรือนกระจก</a:t>
                </a:r>
              </a:p>
            </c:rich>
          </c:tx>
          <c:layout>
            <c:manualLayout>
              <c:xMode val="edge"/>
              <c:yMode val="edge"/>
              <c:x val="6.6569210464163808E-3"/>
              <c:y val="0.38278155166249556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800" b="1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/>
              <a:t>การเปรียบเทียบปริมาณก๊าซเรือนกระจก</a:t>
            </a:r>
            <a:r>
              <a:rPr lang="en-US" sz="2400"/>
              <a:t>(tCO2e)</a:t>
            </a:r>
            <a:r>
              <a:rPr lang="th-TH" sz="2400"/>
              <a:t> </a:t>
            </a:r>
          </a:p>
          <a:p>
            <a:pPr>
              <a:defRPr sz="2400"/>
            </a:pPr>
            <a:r>
              <a:rPr lang="th-TH" sz="2400"/>
              <a:t>ปี </a:t>
            </a:r>
            <a:r>
              <a:rPr lang="en-US" sz="2400"/>
              <a:t>25</a:t>
            </a:r>
            <a:r>
              <a:rPr lang="th-TH" sz="2400"/>
              <a:t>67</a:t>
            </a:r>
            <a:r>
              <a:rPr lang="en-US" sz="2400"/>
              <a:t> </a:t>
            </a:r>
            <a:r>
              <a:rPr lang="th-TH" sz="2400"/>
              <a:t>และ </a:t>
            </a:r>
            <a:r>
              <a:rPr lang="en-US" sz="2400"/>
              <a:t>2568</a:t>
            </a:r>
            <a:endParaRPr lang="th-TH" sz="2400"/>
          </a:p>
        </c:rich>
      </c:tx>
      <c:layout>
        <c:manualLayout>
          <c:xMode val="edge"/>
          <c:yMode val="edge"/>
          <c:x val="0.19144163393607677"/>
          <c:y val="2.0645165485428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5664643346292E-2"/>
          <c:y val="0.26316774461117493"/>
          <c:w val="0.89014039179371862"/>
          <c:h val="0.623445999176225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2568'!$D$39</c:f>
              <c:strCache>
                <c:ptCount val="1"/>
                <c:pt idx="0">
                  <c:v>ปี 25.....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'สรุปการคำนวณ ปี 2568'!$C$40:$C$43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2568'!$D$40:$D$43</c:f>
              <c:numCache>
                <c:formatCode>#,##0.00</c:formatCode>
                <c:ptCount val="4"/>
                <c:pt idx="0">
                  <c:v>8.4672275620000015</c:v>
                </c:pt>
                <c:pt idx="1">
                  <c:v>59.697498111999998</c:v>
                </c:pt>
                <c:pt idx="2">
                  <c:v>12.025441852</c:v>
                </c:pt>
                <c:pt idx="3">
                  <c:v>80.190167525999996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B-4A13-8DC1-49BBE0B7489C}"/>
            </c:ext>
          </c:extLst>
        </c:ser>
        <c:ser>
          <c:idx val="1"/>
          <c:order val="1"/>
          <c:tx>
            <c:strRef>
              <c:f>'สรุปการคำนวณ ปี 2568'!$E$39</c:f>
              <c:strCache>
                <c:ptCount val="1"/>
                <c:pt idx="0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'สรุปการคำนวณ ปี 2568'!$C$40:$C$43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2568'!$E$40:$E$43</c:f>
              <c:numCache>
                <c:formatCode>#,##0.00</c:formatCode>
                <c:ptCount val="4"/>
                <c:pt idx="0">
                  <c:v>2.8383009240000003</c:v>
                </c:pt>
                <c:pt idx="1">
                  <c:v>34.748608887999993</c:v>
                </c:pt>
                <c:pt idx="2">
                  <c:v>3.9598883239999996</c:v>
                </c:pt>
                <c:pt idx="3">
                  <c:v>41.546798135999992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B-4A13-8DC1-49BBE0B74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463236687"/>
        <c:axId val="1144452095"/>
        <c:axId val="0"/>
      </c:bar3DChart>
      <c:catAx>
        <c:axId val="146323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4452095"/>
        <c:crosses val="autoZero"/>
        <c:auto val="1"/>
        <c:lblAlgn val="ctr"/>
        <c:lblOffset val="100"/>
        <c:noMultiLvlLbl val="0"/>
      </c:catAx>
      <c:valAx>
        <c:axId val="1144452095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r>
                  <a:rPr lang="th-TH"/>
                  <a:t>ปริมาณก๊าซเรือนกระจก</a:t>
                </a:r>
              </a:p>
            </c:rich>
          </c:tx>
          <c:layout>
            <c:manualLayout>
              <c:xMode val="edge"/>
              <c:yMode val="edge"/>
              <c:x val="8.2841830576024129E-3"/>
              <c:y val="0.41818631814809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3668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57753896775879"/>
          <c:y val="0.16574186756248263"/>
          <c:w val="0.23983623714258556"/>
          <c:h val="7.2967655162337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kgCO2e) </a:t>
            </a:r>
            <a:r>
              <a:rPr lang="th-TH" b="1"/>
              <a:t>ของปี </a:t>
            </a:r>
            <a:r>
              <a:rPr lang="en-US" b="1"/>
              <a:t>25</a:t>
            </a:r>
            <a:r>
              <a:rPr lang="th-TH" b="1"/>
              <a:t>67</a:t>
            </a:r>
            <a:r>
              <a:rPr lang="en-US" b="1"/>
              <a:t> </a:t>
            </a:r>
            <a:r>
              <a:rPr lang="th-TH" b="1"/>
              <a:t>และ </a:t>
            </a:r>
            <a:r>
              <a:rPr lang="en-US" b="1"/>
              <a:t>2568</a:t>
            </a:r>
            <a:endParaRPr lang="th-TH" b="1"/>
          </a:p>
        </c:rich>
      </c:tx>
      <c:layout>
        <c:manualLayout>
          <c:xMode val="edge"/>
          <c:yMode val="edge"/>
          <c:x val="0.24385340020477639"/>
          <c:y val="4.62549315554487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7935977837854811"/>
          <c:y val="0.16504600577739656"/>
          <c:w val="0.80988884756968149"/>
          <c:h val="0.62369891449906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2568'!$C$84</c:f>
              <c:strCache>
                <c:ptCount val="1"/>
                <c:pt idx="0">
                  <c:v>GHG ปี 2568 (kgCO2e)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2568'!$D$65:$Q$65</c15:sqref>
                  </c15:fullRef>
                </c:ext>
              </c:extLst>
              <c:f>('สรุปการคำนวณ ปี 2568'!$D$65:$O$65,'สรุปการคำนวณ ปี 2568'!$Q$65)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มิ.ค.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2568'!$D$84:$Q$84</c15:sqref>
                  </c15:fullRef>
                </c:ext>
              </c:extLst>
              <c:f>('สรุปการคำนวณ ปี 2568'!$D$84:$O$84,'สรุปการคำนวณ ปี 2568'!$Q$84)</c:f>
              <c:numCache>
                <c:formatCode>_(* #,##0.00_);_(* \(#,##0.00\);_(* "-"??_);_(@_)</c:formatCode>
                <c:ptCount val="13"/>
                <c:pt idx="0">
                  <c:v>7460.8401999999996</c:v>
                </c:pt>
                <c:pt idx="1">
                  <c:v>11066.715128000002</c:v>
                </c:pt>
                <c:pt idx="2">
                  <c:v>12041.411306</c:v>
                </c:pt>
                <c:pt idx="3">
                  <c:v>10832.141206</c:v>
                </c:pt>
                <c:pt idx="4">
                  <c:v>145.69029599999999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3462.2331780000004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6EE-9577-61EE34296578}"/>
            </c:ext>
          </c:extLst>
        </c:ser>
        <c:ser>
          <c:idx val="1"/>
          <c:order val="1"/>
          <c:tx>
            <c:strRef>
              <c:f>'สรุปการคำนวณ ปี 2568'!$C$85</c:f>
              <c:strCache>
                <c:ptCount val="1"/>
                <c:pt idx="0">
                  <c:v>GHG ปี 25…. (kgCO2e)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2568'!$D$65:$Q$65</c15:sqref>
                  </c15:fullRef>
                </c:ext>
              </c:extLst>
              <c:f>('สรุปการคำนวณ ปี 2568'!$D$65:$O$65,'สรุปการคำนวณ ปี 2568'!$Q$65)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มิ.ค.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2568'!$D$85:$Q$85</c15:sqref>
                  </c15:fullRef>
                </c:ext>
              </c:extLst>
              <c:f>('สรุปการคำนวณ ปี 2568'!$D$85:$O$85,'สรุปการคำนวณ ปี 2568'!$Q$85)</c:f>
              <c:numCache>
                <c:formatCode>_(* #,##0.00_);_(* \(#,##0.00\);_(* "-"??_);_(@_)</c:formatCode>
                <c:ptCount val="13"/>
                <c:pt idx="0">
                  <c:v>5019.0297300000002</c:v>
                </c:pt>
                <c:pt idx="1">
                  <c:v>4709.8476800000008</c:v>
                </c:pt>
                <c:pt idx="2">
                  <c:v>5810.3852759999991</c:v>
                </c:pt>
                <c:pt idx="3">
                  <c:v>4689.1452099999997</c:v>
                </c:pt>
                <c:pt idx="4">
                  <c:v>4700.4563799999996</c:v>
                </c:pt>
                <c:pt idx="5">
                  <c:v>4753.9893200000006</c:v>
                </c:pt>
                <c:pt idx="6">
                  <c:v>4533.3654779999997</c:v>
                </c:pt>
                <c:pt idx="7">
                  <c:v>8018.1922340000001</c:v>
                </c:pt>
                <c:pt idx="8">
                  <c:v>8895.0287859999989</c:v>
                </c:pt>
                <c:pt idx="9">
                  <c:v>12508.200148</c:v>
                </c:pt>
                <c:pt idx="10">
                  <c:v>7367.0913280000004</c:v>
                </c:pt>
                <c:pt idx="11">
                  <c:v>9185.4359560000012</c:v>
                </c:pt>
                <c:pt idx="12">
                  <c:v>6682.5139605000004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6EE-9577-61EE3429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73880127"/>
        <c:axId val="896151599"/>
      </c:barChart>
      <c:catAx>
        <c:axId val="157388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896151599"/>
        <c:crosses val="autoZero"/>
        <c:auto val="1"/>
        <c:lblAlgn val="ctr"/>
        <c:lblOffset val="100"/>
        <c:noMultiLvlLbl val="0"/>
      </c:catAx>
      <c:valAx>
        <c:axId val="896151599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r>
                  <a:rPr lang="th-TH"/>
                  <a:t>ปริมาณก๊าซเรือนกระจ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80127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การเปรียบเทียบปริมาณก๊าซเรือนกระจกต่อคน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kgCO2e/</a:t>
            </a:r>
            <a:r>
              <a:rPr lang="th-TH" b="1"/>
              <a:t>คน</a:t>
            </a:r>
            <a:r>
              <a:rPr lang="en-US" b="1"/>
              <a:t>) </a:t>
            </a:r>
            <a:r>
              <a:rPr lang="th-TH" b="1"/>
              <a:t>ของปี </a:t>
            </a:r>
            <a:r>
              <a:rPr lang="en-US" b="1"/>
              <a:t>25</a:t>
            </a:r>
            <a:r>
              <a:rPr lang="th-TH" b="1"/>
              <a:t>67และ </a:t>
            </a:r>
            <a:r>
              <a:rPr lang="en-US" b="1"/>
              <a:t>2568</a:t>
            </a:r>
          </a:p>
        </c:rich>
      </c:tx>
      <c:layout>
        <c:manualLayout>
          <c:xMode val="edge"/>
          <c:yMode val="edge"/>
          <c:x val="0.26569295335544985"/>
          <c:y val="3.4708495648570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1237819257364404"/>
          <c:y val="0.17368421052631577"/>
          <c:w val="0.77645429473600069"/>
          <c:h val="0.61478276004973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2568'!$C$88</c:f>
              <c:strCache>
                <c:ptCount val="1"/>
                <c:pt idx="0">
                  <c:v>GHG ปี 2568 (kgCO2e/คน)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2568'!$D$65:$Q$65</c15:sqref>
                  </c15:fullRef>
                </c:ext>
              </c:extLst>
              <c:f>('สรุปการคำนวณ ปี 2568'!$D$65:$O$65,'สรุปการคำนวณ ปี 2568'!$Q$65)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มิ.ค.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2568'!$D$88:$Q$88</c15:sqref>
                  </c15:fullRef>
                </c:ext>
              </c:extLst>
              <c:f>('สรุปการคำนวณ ปี 2568'!$D$88:$O$88,'สรุปการคำนวณ ปี 2568'!$Q$88)</c:f>
              <c:numCache>
                <c:formatCode>_(* #,##0.00_);_(* \(#,##0.00\);_(* "-"??_);_(@_)</c:formatCode>
                <c:ptCount val="13"/>
                <c:pt idx="0">
                  <c:v>128.63517586206896</c:v>
                </c:pt>
                <c:pt idx="1">
                  <c:v>190.80543324137935</c:v>
                </c:pt>
                <c:pt idx="2">
                  <c:v>207.61053975862069</c:v>
                </c:pt>
                <c:pt idx="3">
                  <c:v>186.76105527586208</c:v>
                </c:pt>
                <c:pt idx="4">
                  <c:v>2.5119016551724136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59.693675482758628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F-4A90-A01B-895B1D2EE9D5}"/>
            </c:ext>
          </c:extLst>
        </c:ser>
        <c:ser>
          <c:idx val="1"/>
          <c:order val="1"/>
          <c:tx>
            <c:strRef>
              <c:f>'สรุปการคำนวณ ปี 2568'!$C$89</c:f>
              <c:strCache>
                <c:ptCount val="1"/>
                <c:pt idx="0">
                  <c:v>GHG ปี 25...... (kgCO2e/คน)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2568'!$D$65:$Q$65</c15:sqref>
                  </c15:fullRef>
                </c:ext>
              </c:extLst>
              <c:f>('สรุปการคำนวณ ปี 2568'!$D$65:$O$65,'สรุปการคำนวณ ปี 2568'!$Q$65)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มิ.ค.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2568'!$D$89:$Q$89</c15:sqref>
                  </c15:fullRef>
                </c:ext>
              </c:extLst>
              <c:f>('สรุปการคำนวณ ปี 2568'!$D$89:$O$89,'สรุปการคำนวณ ปี 2568'!$Q$89)</c:f>
              <c:numCache>
                <c:formatCode>_(* #,##0.00_);_(* \(#,##0.00\);_(* "-"??_);_(@_)</c:formatCode>
                <c:ptCount val="13"/>
                <c:pt idx="0">
                  <c:v>86.534995344827593</c:v>
                </c:pt>
                <c:pt idx="1">
                  <c:v>81.204270344827606</c:v>
                </c:pt>
                <c:pt idx="2">
                  <c:v>100.17905648275861</c:v>
                </c:pt>
                <c:pt idx="3">
                  <c:v>80.847331206896541</c:v>
                </c:pt>
                <c:pt idx="4">
                  <c:v>81.042351379310333</c:v>
                </c:pt>
                <c:pt idx="5">
                  <c:v>81.965333103448287</c:v>
                </c:pt>
                <c:pt idx="6">
                  <c:v>78.161473758620687</c:v>
                </c:pt>
                <c:pt idx="7">
                  <c:v>138.24469368965518</c:v>
                </c:pt>
                <c:pt idx="8">
                  <c:v>153.36256527586204</c:v>
                </c:pt>
                <c:pt idx="9">
                  <c:v>215.6586232413793</c:v>
                </c:pt>
                <c:pt idx="10">
                  <c:v>127.018816</c:v>
                </c:pt>
                <c:pt idx="11">
                  <c:v>158.36958544827587</c:v>
                </c:pt>
                <c:pt idx="12">
                  <c:v>115.21575793965519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F-4A90-A01B-895B1D2E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73899327"/>
        <c:axId val="1394700783"/>
      </c:barChart>
      <c:catAx>
        <c:axId val="157389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394700783"/>
        <c:crosses val="autoZero"/>
        <c:auto val="1"/>
        <c:lblAlgn val="ctr"/>
        <c:lblOffset val="100"/>
        <c:noMultiLvlLbl val="0"/>
      </c:catAx>
      <c:valAx>
        <c:axId val="1394700783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r>
                  <a:rPr lang="th-TH"/>
                  <a:t>ปริมาณก๊าซเรือนกระจก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99327"/>
        <c:crosses val="autoZero"/>
        <c:crossBetween val="between"/>
        <c:majorUnit val="200"/>
        <c:minorUnit val="4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/>
              <a:t>การเปรียบเทียบปริมาณก๊าซเรือนกระจกสะสม (</a:t>
            </a:r>
            <a:r>
              <a:rPr lang="en-US"/>
              <a:t>kgCO2e) </a:t>
            </a:r>
            <a:r>
              <a:rPr lang="th-TH"/>
              <a:t>ปี 2567และ 256</a:t>
            </a:r>
            <a:r>
              <a:rPr lang="en-US"/>
              <a:t>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'สรุปการคำนวณ ปี 2568'!$C$84:$C$85</c:f>
              <c:strCache>
                <c:ptCount val="2"/>
                <c:pt idx="0">
                  <c:v>GHG ปี 2568 (kgCO2e)</c:v>
                </c:pt>
                <c:pt idx="1">
                  <c:v>GHG ปี 25…. (kgCO2e)</c:v>
                </c:pt>
              </c:strCache>
            </c:strRef>
          </c:cat>
          <c:val>
            <c:numRef>
              <c:f>'สรุปการคำนวณ ปี 2568'!$P$84:$P$85</c:f>
              <c:numCache>
                <c:formatCode>_(* #,##0.00_);_(* \(#,##0.00\);_(* "-"??_);_(@_)</c:formatCode>
                <c:ptCount val="2"/>
                <c:pt idx="0">
                  <c:v>41546.798136000005</c:v>
                </c:pt>
                <c:pt idx="1">
                  <c:v>80190.167526000005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4-4A6B-972E-7C527094F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004943"/>
        <c:axId val="1578139167"/>
      </c:barChart>
      <c:catAx>
        <c:axId val="115200494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8139167"/>
        <c:crosses val="autoZero"/>
        <c:auto val="1"/>
        <c:lblAlgn val="ctr"/>
        <c:lblOffset val="100"/>
        <c:noMultiLvlLbl val="0"/>
      </c:catAx>
      <c:valAx>
        <c:axId val="1578139167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r>
                  <a:rPr lang="th-TH"/>
                  <a:t>ปริมาณก๊าซเรือนกระจก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5200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การเปรียบเทียบปริมาณก๊าซเรือนกระจกสะสมต่อคน (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kgCO2e</a:t>
            </a: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/คน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)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ปี 2567 และ 256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8</a:t>
            </a:r>
            <a:endParaRPr lang="th-TH"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cs typeface="Cordia New" panose="020B0304020202020204" pitchFamily="34" charset="-34"/>
            </a:endParaRPr>
          </a:p>
        </c:rich>
      </c:tx>
      <c:layout>
        <c:manualLayout>
          <c:xMode val="edge"/>
          <c:yMode val="edge"/>
          <c:x val="0.17135055009315545"/>
          <c:y val="1.9858147156688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'สรุปการคำนวณ ปี 2568'!$C$88:$C$89</c:f>
              <c:strCache>
                <c:ptCount val="2"/>
                <c:pt idx="0">
                  <c:v>GHG ปี 2568 (kgCO2e/คน)</c:v>
                </c:pt>
                <c:pt idx="1">
                  <c:v>GHG ปี 25...... (kgCO2e/คน)</c:v>
                </c:pt>
              </c:strCache>
            </c:strRef>
          </c:cat>
          <c:val>
            <c:numRef>
              <c:f>'สรุปการคำนวณ ปี 2568'!$P$88:$P$89</c:f>
              <c:numCache>
                <c:formatCode>_(* #,##0.00_);_(* \(#,##0.00\);_(* "-"??_);_(@_)</c:formatCode>
                <c:ptCount val="2"/>
                <c:pt idx="0">
                  <c:v>716.32410579310351</c:v>
                </c:pt>
                <c:pt idx="1">
                  <c:v>1382.5890952758623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7-4FE4-B03D-B345CA62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3243887"/>
        <c:axId val="1141516559"/>
      </c:barChart>
      <c:catAx>
        <c:axId val="146324388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1516559"/>
        <c:crosses val="autoZero"/>
        <c:auto val="1"/>
        <c:lblAlgn val="ctr"/>
        <c:lblOffset val="100"/>
        <c:noMultiLvlLbl val="0"/>
      </c:catAx>
      <c:valAx>
        <c:axId val="11415165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r>
                  <a:rPr lang="th-TH"/>
                  <a:t>ปริมาณก๊าซเรือนกระจก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Cordia New" panose="020B0304020202020204" pitchFamily="34" charset="-34"/>
                  <a:ea typeface="+mn-ea"/>
                  <a:cs typeface="Cordia New" panose="020B0304020202020204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4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800" b="0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8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การเปรียบเทียบปริมาณก๊าซเรือนกระจกสะสมแยกตามรายการกิจกรรม (</a:t>
            </a:r>
            <a:r>
              <a:rPr lang="en-US" sz="28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kgCO2e) </a:t>
            </a:r>
            <a:r>
              <a:rPr lang="th-TH" sz="28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ปี 25…. และ 256</a:t>
            </a:r>
            <a:r>
              <a:rPr lang="en-US" sz="28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800" b="0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3.4315875157964047E-2"/>
          <c:y val="0.139616131535581"/>
          <c:w val="0.96083012396764689"/>
          <c:h val="0.597449824147004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'สรุปการคำนวณ ปี 2568'!$AB$121</c:f>
              <c:strCache>
                <c:ptCount val="1"/>
                <c:pt idx="0">
                  <c:v>2567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'สรุปการคำนวณ ปี 2568'!$C$122:$C$137</c:f>
              <c:strCache>
                <c:ptCount val="16"/>
                <c:pt idx="0">
                  <c:v>Diesel (Generator) สำหรับงานอาคาร</c:v>
                </c:pt>
                <c:pt idx="1">
                  <c:v>Diesel (Fire pump) สำหรับงานอาคาร</c:v>
                </c:pt>
                <c:pt idx="2">
                  <c:v>น้ำมัน Diesel สำหรับการเดินทาง</c:v>
                </c:pt>
                <c:pt idx="3">
                  <c:v>น้ำมัน Gasohol 91, E20, E85 สำหรับการเดินทาง</c:v>
                </c:pt>
                <c:pt idx="4">
                  <c:v>น้ำมัน Gasohol 95 สำหรับการเดินทาง</c:v>
                </c:pt>
                <c:pt idx="5">
                  <c:v>การใช้สารดับเพลิง (CO2)</c:v>
                </c:pt>
                <c:pt idx="6">
                  <c:v>การปล่อยมีเทนจากระบบ septic tank</c:v>
                </c:pt>
                <c:pt idx="7">
                  <c:v>การปล่อยมีเทนจากบ่อบำบัดน้ำเสียแบบไม่เติมอากาศ</c:v>
                </c:pt>
                <c:pt idx="8">
                  <c:v>การใช้สารทำความเย็นชนิด R22</c:v>
                </c:pt>
                <c:pt idx="9">
                  <c:v>การใช้สารทำความเย็นชนิด R32</c:v>
                </c:pt>
                <c:pt idx="10">
                  <c:v>การใช้พลังงานไฟฟ้า</c:v>
                </c:pt>
                <c:pt idx="11">
                  <c:v>การใช้กระดาษ A4 และ A3 (สีขาว)</c:v>
                </c:pt>
                <c:pt idx="12">
                  <c:v>น้ำประปา-การประปานครหลวง</c:v>
                </c:pt>
                <c:pt idx="13">
                  <c:v>น้ำประปา-การประปาส่วนภูมิภาค</c:v>
                </c:pt>
                <c:pt idx="14">
                  <c:v>ขยะของเสีย (ฝังกลบ)</c:v>
                </c:pt>
                <c:pt idx="15">
                  <c:v>ขยะของเสีย (เผากำจัดโดยใช้น้ำมันดีเซล)</c:v>
                </c:pt>
              </c:strCache>
            </c:strRef>
          </c:cat>
          <c:val>
            <c:numRef>
              <c:f>'สรุปการคำนวณ ปี 2568'!$AB$122:$AB$137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1393.6225060000002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6294.6240000000007</c:v>
                </c:pt>
                <c:pt idx="7">
                  <c:v>778.98105600000008</c:v>
                </c:pt>
                <c:pt idx="8">
                  <c:v>0</c:v>
                </c:pt>
                <c:pt idx="9">
                  <c:v>0</c:v>
                </c:pt>
                <c:pt idx="10">
                  <c:v>59697.498112000001</c:v>
                </c:pt>
                <c:pt idx="11">
                  <c:v>6027.4850000000006</c:v>
                </c:pt>
                <c:pt idx="12">
                  <c:v>4606.6528519999993</c:v>
                </c:pt>
                <c:pt idx="13">
                  <c:v>0</c:v>
                </c:pt>
                <c:pt idx="14">
                  <c:v>1391.3040000000001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3-4D14-A349-C4F4A9974520}"/>
            </c:ext>
          </c:extLst>
        </c:ser>
        <c:ser>
          <c:idx val="3"/>
          <c:order val="1"/>
          <c:tx>
            <c:strRef>
              <c:f>'สรุปการคำนวณ ปี 2568'!$AC$121</c:f>
              <c:strCache>
                <c:ptCount val="1"/>
                <c:pt idx="0">
                  <c:v>2568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'สรุปการคำนวณ ปี 2568'!$C$122:$C$137</c:f>
              <c:strCache>
                <c:ptCount val="16"/>
                <c:pt idx="0">
                  <c:v>Diesel (Generator) สำหรับงานอาคาร</c:v>
                </c:pt>
                <c:pt idx="1">
                  <c:v>Diesel (Fire pump) สำหรับงานอาคาร</c:v>
                </c:pt>
                <c:pt idx="2">
                  <c:v>น้ำมัน Diesel สำหรับการเดินทาง</c:v>
                </c:pt>
                <c:pt idx="3">
                  <c:v>น้ำมัน Gasohol 91, E20, E85 สำหรับการเดินทาง</c:v>
                </c:pt>
                <c:pt idx="4">
                  <c:v>น้ำมัน Gasohol 95 สำหรับการเดินทาง</c:v>
                </c:pt>
                <c:pt idx="5">
                  <c:v>การใช้สารดับเพลิง (CO2)</c:v>
                </c:pt>
                <c:pt idx="6">
                  <c:v>การปล่อยมีเทนจากระบบ septic tank</c:v>
                </c:pt>
                <c:pt idx="7">
                  <c:v>การปล่อยมีเทนจากบ่อบำบัดน้ำเสียแบบไม่เติมอากาศ</c:v>
                </c:pt>
                <c:pt idx="8">
                  <c:v>การใช้สารทำความเย็นชนิด R22</c:v>
                </c:pt>
                <c:pt idx="9">
                  <c:v>การใช้สารทำความเย็นชนิด R32</c:v>
                </c:pt>
                <c:pt idx="10">
                  <c:v>การใช้พลังงานไฟฟ้า</c:v>
                </c:pt>
                <c:pt idx="11">
                  <c:v>การใช้กระดาษ A4 และ A3 (สีขาว)</c:v>
                </c:pt>
                <c:pt idx="12">
                  <c:v>น้ำประปา-การประปานครหลวง</c:v>
                </c:pt>
                <c:pt idx="13">
                  <c:v>น้ำประปา-การประปาส่วนภูมิภาค</c:v>
                </c:pt>
                <c:pt idx="14">
                  <c:v>ขยะของเสีย (ฝังกลบ)</c:v>
                </c:pt>
                <c:pt idx="15">
                  <c:v>ขยะของเสีย (เผากำจัดโดยใช้น้ำมันดีเซล)</c:v>
                </c:pt>
              </c:strCache>
            </c:strRef>
          </c:cat>
          <c:val>
            <c:numRef>
              <c:f>'สรุปการคำนวณ ปี 2568'!$AC$122:$AC$137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534.58143600000005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2085.2160000000003</c:v>
                </c:pt>
                <c:pt idx="7">
                  <c:v>218.50348800000006</c:v>
                </c:pt>
                <c:pt idx="8">
                  <c:v>0</c:v>
                </c:pt>
                <c:pt idx="9">
                  <c:v>0</c:v>
                </c:pt>
                <c:pt idx="10">
                  <c:v>34748.608887999995</c:v>
                </c:pt>
                <c:pt idx="11">
                  <c:v>1707.8749999999998</c:v>
                </c:pt>
                <c:pt idx="12">
                  <c:v>1736.7413239999998</c:v>
                </c:pt>
                <c:pt idx="13">
                  <c:v>0</c:v>
                </c:pt>
                <c:pt idx="14">
                  <c:v>515.27199999999993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3-4D14-A349-C4F4A997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3559791"/>
        <c:axId val="693561231"/>
      </c:barChart>
      <c:catAx>
        <c:axId val="69355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693561231"/>
        <c:crosses val="autoZero"/>
        <c:auto val="1"/>
        <c:lblAlgn val="ctr"/>
        <c:lblOffset val="100"/>
        <c:noMultiLvlLbl val="0"/>
      </c:catAx>
      <c:valAx>
        <c:axId val="6935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6935597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2400" b="0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02371696017E-2"/>
          <c:y val="0.17540597527046786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873-422C-984A-177700E2D5D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7873-422C-984A-177700E2D5D3}"/>
              </c:ext>
            </c:extLst>
          </c:dPt>
          <c:dLbls>
            <c:dLbl>
              <c:idx val="0"/>
              <c:layout>
                <c:manualLayout>
                  <c:x val="1.4073353198027039E-2"/>
                  <c:y val="-4.060046777564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67-4BDE-BC6D-66DEF40BA4C1}"/>
                </c:ext>
              </c:extLst>
            </c:dLbl>
            <c:dLbl>
              <c:idx val="1"/>
              <c:layout>
                <c:manualLayout>
                  <c:x val="6.0314370848687316E-3"/>
                  <c:y val="-1.7020888785244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3-422C-984A-177700E2D5D3}"/>
                </c:ext>
              </c:extLst>
            </c:dLbl>
            <c:dLbl>
              <c:idx val="2"/>
              <c:layout>
                <c:manualLayout>
                  <c:x val="7.0366765990135197E-3"/>
                  <c:y val="-3.687859236803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3-422C-984A-177700E2D5D3}"/>
                </c:ext>
              </c:extLst>
            </c:dLbl>
            <c:dLbl>
              <c:idx val="3"/>
              <c:layout>
                <c:manualLayout>
                  <c:x val="1.5078592712171828E-2"/>
                  <c:y val="-2.5531333177866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7-4BDE-BC6D-66DEF40BA4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'สรุปการคำนวณ ปี 2567'!$B$39:$B$42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2567'!$C$39:$C$42</c:f>
              <c:numCache>
                <c:formatCode>#,##0.00</c:formatCode>
                <c:ptCount val="4"/>
                <c:pt idx="0">
                  <c:v>8.4672275620000015</c:v>
                </c:pt>
                <c:pt idx="1">
                  <c:v>59.697498111999998</c:v>
                </c:pt>
                <c:pt idx="2">
                  <c:v>12.025441852</c:v>
                </c:pt>
                <c:pt idx="3">
                  <c:v>80.190167525999996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3-422C-984A-177700E2D5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ปริมาณก๊าซเรือนกระจก</a:t>
                </a:r>
                <a:endParaRPr lang="en-US"/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676852</xdr:colOff>
      <xdr:row>30</xdr:row>
      <xdr:rowOff>66387</xdr:rowOff>
    </xdr:from>
    <xdr:to>
      <xdr:col>19</xdr:col>
      <xdr:colOff>206375</xdr:colOff>
      <xdr:row>43</xdr:row>
      <xdr:rowOff>8137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450053</xdr:colOff>
      <xdr:row>30</xdr:row>
      <xdr:rowOff>308574</xdr:rowOff>
    </xdr:from>
    <xdr:to>
      <xdr:col>19</xdr:col>
      <xdr:colOff>381000</xdr:colOff>
      <xdr:row>33</xdr:row>
      <xdr:rowOff>50511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848178" y="11675074"/>
          <a:ext cx="7233447" cy="884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400" b="1">
              <a:latin typeface="Cordia New" pitchFamily="34" charset="-34"/>
              <a:cs typeface="Cordia New" pitchFamily="34" charset="-34"/>
            </a:rPr>
            <a:t>ปริมาณการปล่อยก๊าซเรือนกระจกแยกประเภท </a:t>
          </a:r>
          <a:r>
            <a:rPr lang="en-US" sz="2400" b="1">
              <a:latin typeface="Cordia New" pitchFamily="34" charset="-34"/>
              <a:cs typeface="Cordia New" pitchFamily="34" charset="-34"/>
            </a:rPr>
            <a:t>(tCO2)</a:t>
          </a:r>
          <a:endParaRPr lang="th-TH" sz="2400" b="1">
            <a:latin typeface="Cordia New" pitchFamily="34" charset="-34"/>
            <a:cs typeface="Cordia New" pitchFamily="34" charset="-34"/>
          </a:endParaRPr>
        </a:p>
        <a:p>
          <a:pPr algn="ctr"/>
          <a:r>
            <a:rPr lang="th-TH" sz="2400" b="1">
              <a:latin typeface="Cordia New" pitchFamily="34" charset="-34"/>
              <a:cs typeface="Cordia New" pitchFamily="34" charset="-34"/>
            </a:rPr>
            <a:t>ปี</a:t>
          </a:r>
          <a:r>
            <a:rPr lang="en-US" sz="2400" b="1">
              <a:latin typeface="Cordia New" pitchFamily="34" charset="-34"/>
              <a:cs typeface="Cordia New" pitchFamily="34" charset="-34"/>
            </a:rPr>
            <a:t>2568</a:t>
          </a:r>
          <a:r>
            <a:rPr lang="th-TH" sz="2400" b="1" baseline="0">
              <a:latin typeface="Cordia New" pitchFamily="34" charset="-34"/>
              <a:cs typeface="Cordia New" pitchFamily="34" charset="-34"/>
            </a:rPr>
            <a:t> (เดือนมกราคม ถึงเดือนเมษายน)</a:t>
          </a:r>
          <a:endParaRPr lang="th-TH" sz="2400" b="1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20</xdr:col>
      <xdr:colOff>3608</xdr:colOff>
      <xdr:row>30</xdr:row>
      <xdr:rowOff>38966</xdr:rowOff>
    </xdr:from>
    <xdr:to>
      <xdr:col>30</xdr:col>
      <xdr:colOff>127000</xdr:colOff>
      <xdr:row>43</xdr:row>
      <xdr:rowOff>7215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7F160D2C-D6C6-5176-FFD0-259762283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166687</xdr:colOff>
      <xdr:row>91</xdr:row>
      <xdr:rowOff>150813</xdr:rowOff>
    </xdr:from>
    <xdr:to>
      <xdr:col>13</xdr:col>
      <xdr:colOff>127000</xdr:colOff>
      <xdr:row>107</xdr:row>
      <xdr:rowOff>238125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DBAE1068-5C86-292C-E0CE-387AD762E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333375</xdr:colOff>
      <xdr:row>91</xdr:row>
      <xdr:rowOff>158751</xdr:rowOff>
    </xdr:from>
    <xdr:to>
      <xdr:col>30</xdr:col>
      <xdr:colOff>428625</xdr:colOff>
      <xdr:row>107</xdr:row>
      <xdr:rowOff>222250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16EF016A-16FF-7AA1-13B2-4C795ABB7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714375</xdr:colOff>
      <xdr:row>64</xdr:row>
      <xdr:rowOff>111125</xdr:rowOff>
    </xdr:from>
    <xdr:to>
      <xdr:col>30</xdr:col>
      <xdr:colOff>476250</xdr:colOff>
      <xdr:row>75</xdr:row>
      <xdr:rowOff>174625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4C40C3ED-AE92-40CE-B1E4-07B1B6A9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571501</xdr:colOff>
      <xdr:row>76</xdr:row>
      <xdr:rowOff>158748</xdr:rowOff>
    </xdr:from>
    <xdr:to>
      <xdr:col>30</xdr:col>
      <xdr:colOff>444501</xdr:colOff>
      <xdr:row>88</xdr:row>
      <xdr:rowOff>349250</xdr:rowOff>
    </xdr:to>
    <xdr:graphicFrame macro="">
      <xdr:nvGraphicFramePr>
        <xdr:cNvPr id="15" name="แผนภูมิ 14">
          <a:extLst>
            <a:ext uri="{FF2B5EF4-FFF2-40B4-BE49-F238E27FC236}">
              <a16:creationId xmlns:a16="http://schemas.microsoft.com/office/drawing/2014/main" id="{4331BD49-8141-48BF-B905-A3ABF622A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1031875</xdr:colOff>
      <xdr:row>167</xdr:row>
      <xdr:rowOff>127000</xdr:rowOff>
    </xdr:from>
    <xdr:to>
      <xdr:col>2</xdr:col>
      <xdr:colOff>1428750</xdr:colOff>
      <xdr:row>167</xdr:row>
      <xdr:rowOff>539750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486A93A-CB26-4289-EE0A-BBDC2ABBC1A7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167</xdr:row>
      <xdr:rowOff>120650</xdr:rowOff>
    </xdr:from>
    <xdr:to>
      <xdr:col>3</xdr:col>
      <xdr:colOff>930275</xdr:colOff>
      <xdr:row>167</xdr:row>
      <xdr:rowOff>533400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4C5DD7CB-8000-453F-AA49-A614608B5951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1031875</xdr:colOff>
      <xdr:row>171</xdr:row>
      <xdr:rowOff>127000</xdr:rowOff>
    </xdr:from>
    <xdr:to>
      <xdr:col>2</xdr:col>
      <xdr:colOff>1428750</xdr:colOff>
      <xdr:row>171</xdr:row>
      <xdr:rowOff>539750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438B1422-4DAD-48D3-8868-EE2B31E6313C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171</xdr:row>
      <xdr:rowOff>120650</xdr:rowOff>
    </xdr:from>
    <xdr:to>
      <xdr:col>3</xdr:col>
      <xdr:colOff>930275</xdr:colOff>
      <xdr:row>171</xdr:row>
      <xdr:rowOff>533400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B32F02C4-A90E-41B6-A56E-D900C12B6788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1031875</xdr:colOff>
      <xdr:row>175</xdr:row>
      <xdr:rowOff>127000</xdr:rowOff>
    </xdr:from>
    <xdr:to>
      <xdr:col>2</xdr:col>
      <xdr:colOff>1428750</xdr:colOff>
      <xdr:row>175</xdr:row>
      <xdr:rowOff>539750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B0F582FD-5755-420E-86EC-AD43DBF74A0A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175</xdr:row>
      <xdr:rowOff>120650</xdr:rowOff>
    </xdr:from>
    <xdr:to>
      <xdr:col>3</xdr:col>
      <xdr:colOff>930275</xdr:colOff>
      <xdr:row>175</xdr:row>
      <xdr:rowOff>533400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1C2FA976-AC11-4A15-B64D-2ED7D0ACE21B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1031875</xdr:colOff>
      <xdr:row>179</xdr:row>
      <xdr:rowOff>127000</xdr:rowOff>
    </xdr:from>
    <xdr:to>
      <xdr:col>2</xdr:col>
      <xdr:colOff>1428750</xdr:colOff>
      <xdr:row>179</xdr:row>
      <xdr:rowOff>539750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3B0D4575-EE66-47E0-81BC-11A9C1E2ABE4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179</xdr:row>
      <xdr:rowOff>120650</xdr:rowOff>
    </xdr:from>
    <xdr:to>
      <xdr:col>3</xdr:col>
      <xdr:colOff>930275</xdr:colOff>
      <xdr:row>179</xdr:row>
      <xdr:rowOff>533400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2D41D4D7-4CA1-49B8-940D-652DB24E17A9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1031875</xdr:colOff>
      <xdr:row>183</xdr:row>
      <xdr:rowOff>127000</xdr:rowOff>
    </xdr:from>
    <xdr:to>
      <xdr:col>2</xdr:col>
      <xdr:colOff>1428750</xdr:colOff>
      <xdr:row>183</xdr:row>
      <xdr:rowOff>539750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508DB6D0-FE00-43A7-BA21-806D28B46F4A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183</xdr:row>
      <xdr:rowOff>120650</xdr:rowOff>
    </xdr:from>
    <xdr:to>
      <xdr:col>3</xdr:col>
      <xdr:colOff>930275</xdr:colOff>
      <xdr:row>183</xdr:row>
      <xdr:rowOff>533400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36854A8D-2514-4469-BBC0-91B8B88DBB7D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1031875</xdr:colOff>
      <xdr:row>187</xdr:row>
      <xdr:rowOff>127000</xdr:rowOff>
    </xdr:from>
    <xdr:to>
      <xdr:col>2</xdr:col>
      <xdr:colOff>1428750</xdr:colOff>
      <xdr:row>187</xdr:row>
      <xdr:rowOff>539750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3CD658D0-068E-4975-A2A9-67AEAD6B53FB}"/>
            </a:ext>
          </a:extLst>
        </xdr:cNvPr>
        <xdr:cNvSpPr/>
      </xdr:nvSpPr>
      <xdr:spPr>
        <a:xfrm>
          <a:off x="2873375" y="552608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533400</xdr:colOff>
      <xdr:row>187</xdr:row>
      <xdr:rowOff>120650</xdr:rowOff>
    </xdr:from>
    <xdr:to>
      <xdr:col>3</xdr:col>
      <xdr:colOff>930275</xdr:colOff>
      <xdr:row>187</xdr:row>
      <xdr:rowOff>533400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833B4969-2565-455D-8365-3E2ED51E9165}"/>
            </a:ext>
          </a:extLst>
        </xdr:cNvPr>
        <xdr:cNvSpPr/>
      </xdr:nvSpPr>
      <xdr:spPr>
        <a:xfrm>
          <a:off x="529590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167</xdr:row>
      <xdr:rowOff>142875</xdr:rowOff>
    </xdr:from>
    <xdr:to>
      <xdr:col>18</xdr:col>
      <xdr:colOff>603250</xdr:colOff>
      <xdr:row>167</xdr:row>
      <xdr:rowOff>555625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7C2A5756-A201-41B9-AC69-064AFD35BB1C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167</xdr:row>
      <xdr:rowOff>120650</xdr:rowOff>
    </xdr:from>
    <xdr:to>
      <xdr:col>22</xdr:col>
      <xdr:colOff>565150</xdr:colOff>
      <xdr:row>167</xdr:row>
      <xdr:rowOff>533400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BED37F4E-DB48-4C80-999B-409E0E4396A8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171</xdr:row>
      <xdr:rowOff>142875</xdr:rowOff>
    </xdr:from>
    <xdr:to>
      <xdr:col>18</xdr:col>
      <xdr:colOff>603250</xdr:colOff>
      <xdr:row>171</xdr:row>
      <xdr:rowOff>555625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683B801F-7A98-45D5-A598-FFB69FAB38D9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171</xdr:row>
      <xdr:rowOff>120650</xdr:rowOff>
    </xdr:from>
    <xdr:to>
      <xdr:col>22</xdr:col>
      <xdr:colOff>565150</xdr:colOff>
      <xdr:row>171</xdr:row>
      <xdr:rowOff>533400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758FFE02-B12A-4F17-834F-4861B5CE2CA0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175</xdr:row>
      <xdr:rowOff>142875</xdr:rowOff>
    </xdr:from>
    <xdr:to>
      <xdr:col>18</xdr:col>
      <xdr:colOff>603250</xdr:colOff>
      <xdr:row>175</xdr:row>
      <xdr:rowOff>555625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2140E5E3-5816-4E5F-8F60-2F7ED5923074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175</xdr:row>
      <xdr:rowOff>120650</xdr:rowOff>
    </xdr:from>
    <xdr:to>
      <xdr:col>22</xdr:col>
      <xdr:colOff>565150</xdr:colOff>
      <xdr:row>175</xdr:row>
      <xdr:rowOff>533400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7ABD60DF-3795-44D6-A11C-5B839F2BC2A6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179</xdr:row>
      <xdr:rowOff>142875</xdr:rowOff>
    </xdr:from>
    <xdr:to>
      <xdr:col>18</xdr:col>
      <xdr:colOff>603250</xdr:colOff>
      <xdr:row>179</xdr:row>
      <xdr:rowOff>555625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19753326-D2D2-4200-9CA1-BD3E0DE19C29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179</xdr:row>
      <xdr:rowOff>120650</xdr:rowOff>
    </xdr:from>
    <xdr:to>
      <xdr:col>22</xdr:col>
      <xdr:colOff>565150</xdr:colOff>
      <xdr:row>179</xdr:row>
      <xdr:rowOff>533400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F84E0DD1-0385-4729-8919-90FCA029DA6E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183</xdr:row>
      <xdr:rowOff>142875</xdr:rowOff>
    </xdr:from>
    <xdr:to>
      <xdr:col>18</xdr:col>
      <xdr:colOff>603250</xdr:colOff>
      <xdr:row>183</xdr:row>
      <xdr:rowOff>555625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834F7057-8632-42DA-9565-48DCB7173C11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183</xdr:row>
      <xdr:rowOff>120650</xdr:rowOff>
    </xdr:from>
    <xdr:to>
      <xdr:col>22</xdr:col>
      <xdr:colOff>565150</xdr:colOff>
      <xdr:row>183</xdr:row>
      <xdr:rowOff>533400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F9D05CEA-07E0-46AB-9F8E-6C46FD4A1B02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206375</xdr:colOff>
      <xdr:row>187</xdr:row>
      <xdr:rowOff>142875</xdr:rowOff>
    </xdr:from>
    <xdr:to>
      <xdr:col>18</xdr:col>
      <xdr:colOff>603250</xdr:colOff>
      <xdr:row>187</xdr:row>
      <xdr:rowOff>555625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33FDBEC8-098B-46CD-9E4F-483694924474}"/>
            </a:ext>
          </a:extLst>
        </xdr:cNvPr>
        <xdr:cNvSpPr/>
      </xdr:nvSpPr>
      <xdr:spPr>
        <a:xfrm>
          <a:off x="17240250" y="55276750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22</xdr:col>
      <xdr:colOff>168275</xdr:colOff>
      <xdr:row>187</xdr:row>
      <xdr:rowOff>120650</xdr:rowOff>
    </xdr:from>
    <xdr:to>
      <xdr:col>22</xdr:col>
      <xdr:colOff>565150</xdr:colOff>
      <xdr:row>187</xdr:row>
      <xdr:rowOff>533400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38C40052-CB76-4979-9B56-1E4B90D782D0}"/>
            </a:ext>
          </a:extLst>
        </xdr:cNvPr>
        <xdr:cNvSpPr/>
      </xdr:nvSpPr>
      <xdr:spPr>
        <a:xfrm>
          <a:off x="20123150" y="552545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381000</xdr:colOff>
      <xdr:row>193</xdr:row>
      <xdr:rowOff>31750</xdr:rowOff>
    </xdr:from>
    <xdr:to>
      <xdr:col>9</xdr:col>
      <xdr:colOff>47625</xdr:colOff>
      <xdr:row>194</xdr:row>
      <xdr:rowOff>63500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874DDC5D-DE4A-4257-A01C-FDD3E7A5FE2F}"/>
            </a:ext>
          </a:extLst>
        </xdr:cNvPr>
        <xdr:cNvSpPr/>
      </xdr:nvSpPr>
      <xdr:spPr>
        <a:xfrm>
          <a:off x="10112375" y="7116762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263525</xdr:colOff>
      <xdr:row>193</xdr:row>
      <xdr:rowOff>25400</xdr:rowOff>
    </xdr:from>
    <xdr:to>
      <xdr:col>13</xdr:col>
      <xdr:colOff>660400</xdr:colOff>
      <xdr:row>194</xdr:row>
      <xdr:rowOff>57150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DAB5747F-1A41-4F2D-ADAE-B64699FBC5B9}"/>
            </a:ext>
          </a:extLst>
        </xdr:cNvPr>
        <xdr:cNvSpPr/>
      </xdr:nvSpPr>
      <xdr:spPr>
        <a:xfrm>
          <a:off x="13646150" y="71161275"/>
          <a:ext cx="396875" cy="412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246062</xdr:colOff>
      <xdr:row>137</xdr:row>
      <xdr:rowOff>215899</xdr:rowOff>
    </xdr:from>
    <xdr:to>
      <xdr:col>30</xdr:col>
      <xdr:colOff>476250</xdr:colOff>
      <xdr:row>161</xdr:row>
      <xdr:rowOff>190500</xdr:rowOff>
    </xdr:to>
    <xdr:graphicFrame macro="">
      <xdr:nvGraphicFramePr>
        <xdr:cNvPr id="42" name="แผนภูมิ 41">
          <a:extLst>
            <a:ext uri="{FF2B5EF4-FFF2-40B4-BE49-F238E27FC236}">
              <a16:creationId xmlns:a16="http://schemas.microsoft.com/office/drawing/2014/main" id="{97153365-265B-85C8-6EC6-54010CEA3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367827</xdr:colOff>
      <xdr:row>28</xdr:row>
      <xdr:rowOff>141672</xdr:rowOff>
    </xdr:from>
    <xdr:to>
      <xdr:col>27</xdr:col>
      <xdr:colOff>200032</xdr:colOff>
      <xdr:row>45</xdr:row>
      <xdr:rowOff>266699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85FE7940-14D3-4782-BFC3-869800084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69052</xdr:colOff>
      <xdr:row>28</xdr:row>
      <xdr:rowOff>288948</xdr:rowOff>
    </xdr:from>
    <xdr:to>
      <xdr:col>25</xdr:col>
      <xdr:colOff>-1</xdr:colOff>
      <xdr:row>30</xdr:row>
      <xdr:rowOff>202356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BA0E7639-02B4-4C44-A95B-78A43F752177}"/>
            </a:ext>
          </a:extLst>
        </xdr:cNvPr>
        <xdr:cNvSpPr txBox="1"/>
      </xdr:nvSpPr>
      <xdr:spPr>
        <a:xfrm>
          <a:off x="10870402" y="9661548"/>
          <a:ext cx="8865397" cy="5611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2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 2567 </a:t>
          </a:r>
          <a:r>
            <a:rPr lang="th-TH" sz="2800" baseline="0">
              <a:latin typeface="Cordia New" pitchFamily="34" charset="-34"/>
              <a:cs typeface="Cordia New" pitchFamily="34" charset="-34"/>
            </a:rPr>
            <a:t>(เดือน</a:t>
          </a:r>
          <a:r>
            <a:rPr lang="en-US" sz="2800" baseline="0">
              <a:latin typeface="Cordia New" pitchFamily="34" charset="-34"/>
              <a:cs typeface="Cordia New" pitchFamily="34" charset="-34"/>
            </a:rPr>
            <a:t> </a:t>
          </a:r>
          <a:r>
            <a:rPr lang="th-TH" sz="2800" baseline="0">
              <a:latin typeface="Cordia New" pitchFamily="34" charset="-34"/>
              <a:cs typeface="Cordia New" pitchFamily="34" charset="-34"/>
            </a:rPr>
            <a:t>มกราคม ถึง ธันวาคม)(</a:t>
          </a:r>
          <a:r>
            <a:rPr lang="en-US" sz="2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2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87657108-9FB0-41F0-ABEF-03D5FB3D7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635386"/>
          <a:ext cx="6582228" cy="1975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55C5DDFF-CAEA-492D-B9FD-CF7B0264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378" y="6576116"/>
          <a:ext cx="6111422" cy="17251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E82B3BFA-85AD-4E71-85B3-14368DC6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3292" y="2005013"/>
          <a:ext cx="6561364" cy="2734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DCD9D311-8990-4BD9-892A-9A5ECBC0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69371" y="1580016"/>
          <a:ext cx="5713743" cy="6464528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16</xdr:col>
      <xdr:colOff>417379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0CC783B-A0C4-4593-BD1D-0DEC4BE70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67997"/>
          <a:ext cx="10804284" cy="4006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FO%20SiamQualityStrach_workshop_19May2015\CFO_SQS%206-7-2559\1%20Excel%20file%20CFO5%20update%2007-07-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5"/>
  <sheetViews>
    <sheetView view="pageBreakPreview" topLeftCell="A91" zoomScale="50" zoomScaleNormal="40" zoomScaleSheetLayoutView="50" workbookViewId="0">
      <selection activeCell="AB110" sqref="AB110"/>
    </sheetView>
  </sheetViews>
  <sheetFormatPr defaultColWidth="9" defaultRowHeight="30" customHeight="1"/>
  <cols>
    <col min="1" max="1" width="12.140625" style="173" customWidth="1"/>
    <col min="2" max="2" width="16.5703125" style="125" customWidth="1"/>
    <col min="3" max="3" width="38.28515625" style="126" customWidth="1"/>
    <col min="4" max="4" width="13.28515625" style="126" customWidth="1"/>
    <col min="5" max="5" width="17.7109375" style="126" customWidth="1"/>
    <col min="6" max="6" width="11.42578125" style="126" customWidth="1"/>
    <col min="7" max="7" width="11.5703125" style="130" customWidth="1"/>
    <col min="8" max="8" width="13.28515625" style="126" customWidth="1"/>
    <col min="9" max="9" width="14" style="126" customWidth="1"/>
    <col min="10" max="10" width="12.85546875" style="126" customWidth="1"/>
    <col min="11" max="11" width="12.5703125" style="131" customWidth="1"/>
    <col min="12" max="12" width="14.42578125" style="126" customWidth="1"/>
    <col min="13" max="13" width="11.85546875" style="126" customWidth="1"/>
    <col min="14" max="14" width="12.28515625" style="126" customWidth="1"/>
    <col min="15" max="15" width="9.5703125" style="126" customWidth="1"/>
    <col min="16" max="16" width="13.85546875" style="126" customWidth="1"/>
    <col min="17" max="17" width="9.5703125" style="126" customWidth="1"/>
    <col min="18" max="18" width="12.42578125" style="126" customWidth="1"/>
    <col min="19" max="19" width="9.5703125" style="126" customWidth="1"/>
    <col min="20" max="20" width="12.28515625" style="126" customWidth="1"/>
    <col min="21" max="21" width="9.5703125" style="126" customWidth="1"/>
    <col min="22" max="22" width="14.85546875" style="126" customWidth="1"/>
    <col min="23" max="23" width="9.5703125" style="126" customWidth="1"/>
    <col min="24" max="24" width="13" style="126" customWidth="1"/>
    <col min="25" max="25" width="9.5703125" style="126" customWidth="1"/>
    <col min="26" max="26" width="12.85546875" style="126" customWidth="1"/>
    <col min="27" max="27" width="9.5703125" style="126" customWidth="1"/>
    <col min="28" max="28" width="14.28515625" style="126" customWidth="1"/>
    <col min="29" max="29" width="13" style="126" customWidth="1"/>
    <col min="30" max="31" width="9.5703125" style="126" customWidth="1"/>
    <col min="32" max="32" width="9" style="126"/>
    <col min="33" max="33" width="50.85546875" style="130" customWidth="1"/>
    <col min="34" max="44" width="14.140625" style="130" customWidth="1"/>
    <col min="45" max="45" width="14.140625" style="126" customWidth="1"/>
    <col min="46" max="47" width="14.140625" style="130" customWidth="1"/>
    <col min="48" max="16384" width="9" style="126"/>
  </cols>
  <sheetData>
    <row r="1" spans="1:31" ht="30" customHeight="1">
      <c r="A1" s="279" t="s">
        <v>285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D1" s="126" t="s">
        <v>95</v>
      </c>
    </row>
    <row r="2" spans="1:31" ht="30" customHeight="1">
      <c r="A2" s="280" t="s">
        <v>286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</row>
    <row r="3" spans="1:31" ht="27" customHeight="1">
      <c r="A3" s="255" t="s">
        <v>94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</row>
    <row r="4" spans="1:31" s="125" customFormat="1" ht="39.950000000000003" customHeight="1">
      <c r="A4" s="258" t="s">
        <v>0</v>
      </c>
      <c r="B4" s="233" t="s">
        <v>17</v>
      </c>
      <c r="C4" s="234"/>
      <c r="D4" s="258" t="s">
        <v>2</v>
      </c>
      <c r="E4" s="258" t="s">
        <v>3</v>
      </c>
      <c r="F4" s="258" t="s">
        <v>251</v>
      </c>
      <c r="G4" s="259" t="s">
        <v>291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</row>
    <row r="5" spans="1:31" s="125" customFormat="1" ht="30" customHeight="1">
      <c r="A5" s="258"/>
      <c r="B5" s="235"/>
      <c r="C5" s="236"/>
      <c r="D5" s="258"/>
      <c r="E5" s="258"/>
      <c r="F5" s="258"/>
      <c r="G5" s="257" t="s">
        <v>18</v>
      </c>
      <c r="H5" s="257"/>
      <c r="I5" s="257" t="s">
        <v>19</v>
      </c>
      <c r="J5" s="257"/>
      <c r="K5" s="257" t="s">
        <v>20</v>
      </c>
      <c r="L5" s="257"/>
      <c r="M5" s="257" t="s">
        <v>21</v>
      </c>
      <c r="N5" s="257"/>
      <c r="O5" s="230" t="s">
        <v>78</v>
      </c>
      <c r="P5" s="230"/>
      <c r="Q5" s="230" t="s">
        <v>79</v>
      </c>
      <c r="R5" s="230"/>
      <c r="S5" s="230" t="s">
        <v>23</v>
      </c>
      <c r="T5" s="230"/>
      <c r="U5" s="230" t="s">
        <v>24</v>
      </c>
      <c r="V5" s="230"/>
      <c r="W5" s="230" t="s">
        <v>25</v>
      </c>
      <c r="X5" s="230"/>
      <c r="Y5" s="230" t="s">
        <v>26</v>
      </c>
      <c r="Z5" s="230"/>
      <c r="AA5" s="230" t="s">
        <v>22</v>
      </c>
      <c r="AB5" s="230"/>
      <c r="AC5" s="230" t="s">
        <v>27</v>
      </c>
      <c r="AD5" s="230"/>
      <c r="AE5" s="261" t="s">
        <v>28</v>
      </c>
    </row>
    <row r="6" spans="1:31" s="125" customFormat="1" ht="30" customHeight="1">
      <c r="A6" s="258"/>
      <c r="B6" s="237"/>
      <c r="C6" s="238"/>
      <c r="D6" s="258"/>
      <c r="E6" s="258"/>
      <c r="F6" s="258"/>
      <c r="G6" s="219" t="s">
        <v>1</v>
      </c>
      <c r="H6" s="219" t="s">
        <v>12</v>
      </c>
      <c r="I6" s="219" t="s">
        <v>1</v>
      </c>
      <c r="J6" s="219" t="s">
        <v>12</v>
      </c>
      <c r="K6" s="219" t="s">
        <v>1</v>
      </c>
      <c r="L6" s="219" t="s">
        <v>12</v>
      </c>
      <c r="M6" s="219" t="s">
        <v>1</v>
      </c>
      <c r="N6" s="219" t="s">
        <v>12</v>
      </c>
      <c r="O6" s="124" t="s">
        <v>1</v>
      </c>
      <c r="P6" s="124" t="s">
        <v>12</v>
      </c>
      <c r="Q6" s="124" t="s">
        <v>1</v>
      </c>
      <c r="R6" s="124" t="s">
        <v>12</v>
      </c>
      <c r="S6" s="124" t="s">
        <v>1</v>
      </c>
      <c r="T6" s="124" t="s">
        <v>12</v>
      </c>
      <c r="U6" s="124" t="s">
        <v>1</v>
      </c>
      <c r="V6" s="124" t="s">
        <v>12</v>
      </c>
      <c r="W6" s="124" t="s">
        <v>1</v>
      </c>
      <c r="X6" s="124" t="s">
        <v>12</v>
      </c>
      <c r="Y6" s="124" t="s">
        <v>1</v>
      </c>
      <c r="Z6" s="124" t="s">
        <v>12</v>
      </c>
      <c r="AA6" s="124" t="s">
        <v>1</v>
      </c>
      <c r="AB6" s="124" t="s">
        <v>12</v>
      </c>
      <c r="AC6" s="124" t="s">
        <v>1</v>
      </c>
      <c r="AD6" s="124" t="s">
        <v>12</v>
      </c>
      <c r="AE6" s="262"/>
    </row>
    <row r="7" spans="1:31" ht="30" customHeight="1">
      <c r="A7" s="243" t="s">
        <v>110</v>
      </c>
      <c r="B7" s="239" t="s">
        <v>32</v>
      </c>
      <c r="C7" s="240"/>
      <c r="D7" s="144"/>
      <c r="E7" s="144"/>
      <c r="F7" s="144"/>
      <c r="G7" s="220"/>
      <c r="H7" s="221"/>
      <c r="I7" s="222"/>
      <c r="J7" s="222"/>
      <c r="K7" s="223"/>
      <c r="L7" s="222"/>
      <c r="M7" s="222"/>
      <c r="N7" s="222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</row>
    <row r="8" spans="1:31" ht="30" customHeight="1">
      <c r="A8" s="243"/>
      <c r="B8" s="239" t="s">
        <v>33</v>
      </c>
      <c r="C8" s="240"/>
      <c r="D8" s="144"/>
      <c r="E8" s="144"/>
      <c r="F8" s="144"/>
      <c r="G8" s="220"/>
      <c r="H8" s="221"/>
      <c r="I8" s="222"/>
      <c r="J8" s="222"/>
      <c r="K8" s="223"/>
      <c r="L8" s="222"/>
      <c r="M8" s="222"/>
      <c r="N8" s="222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</row>
    <row r="9" spans="1:31" ht="30" customHeight="1">
      <c r="A9" s="243"/>
      <c r="B9" s="241" t="s">
        <v>34</v>
      </c>
      <c r="C9" s="242"/>
      <c r="D9" s="146">
        <v>2.7078000000000002</v>
      </c>
      <c r="E9" s="144" t="s">
        <v>13</v>
      </c>
      <c r="F9" s="144" t="s">
        <v>5</v>
      </c>
      <c r="G9" s="220"/>
      <c r="H9" s="224">
        <f>D9*G9</f>
        <v>0</v>
      </c>
      <c r="I9" s="220"/>
      <c r="J9" s="224">
        <f>I9*D9</f>
        <v>0</v>
      </c>
      <c r="K9" s="220"/>
      <c r="L9" s="224">
        <f>K9*D9</f>
        <v>0</v>
      </c>
      <c r="M9" s="220"/>
      <c r="N9" s="224">
        <f>M9*D9</f>
        <v>0</v>
      </c>
      <c r="O9" s="144"/>
      <c r="P9" s="147">
        <f>O9*D9</f>
        <v>0</v>
      </c>
      <c r="Q9" s="144"/>
      <c r="R9" s="147">
        <f>Q9*D9</f>
        <v>0</v>
      </c>
      <c r="S9" s="144"/>
      <c r="T9" s="147">
        <f>S9*D9</f>
        <v>0</v>
      </c>
      <c r="U9" s="144"/>
      <c r="V9" s="147">
        <f>U9*D9</f>
        <v>0</v>
      </c>
      <c r="W9" s="144"/>
      <c r="X9" s="147">
        <f>W9*D9</f>
        <v>0</v>
      </c>
      <c r="Y9" s="144"/>
      <c r="Z9" s="147">
        <f>Y9*D9</f>
        <v>0</v>
      </c>
      <c r="AA9" s="144"/>
      <c r="AB9" s="147">
        <f>AA9*D9</f>
        <v>0</v>
      </c>
      <c r="AC9" s="144"/>
      <c r="AD9" s="147">
        <f>AC9*D9</f>
        <v>0</v>
      </c>
      <c r="AE9" s="148">
        <f>H9+J9+L9+N9+P9+R9+T9+V9+X9+Z9+AB9+AD9</f>
        <v>0</v>
      </c>
    </row>
    <row r="10" spans="1:31" ht="30" customHeight="1">
      <c r="A10" s="243"/>
      <c r="B10" s="241" t="s">
        <v>35</v>
      </c>
      <c r="C10" s="242"/>
      <c r="D10" s="146">
        <v>2.7078000000000002</v>
      </c>
      <c r="E10" s="144" t="s">
        <v>13</v>
      </c>
      <c r="F10" s="144" t="s">
        <v>5</v>
      </c>
      <c r="G10" s="220"/>
      <c r="H10" s="224">
        <f>G10*D10</f>
        <v>0</v>
      </c>
      <c r="I10" s="220"/>
      <c r="J10" s="224">
        <f>I10*D10</f>
        <v>0</v>
      </c>
      <c r="K10" s="220"/>
      <c r="L10" s="224">
        <f>K10*D10</f>
        <v>0</v>
      </c>
      <c r="M10" s="220"/>
      <c r="N10" s="224">
        <f>M10*D10</f>
        <v>0</v>
      </c>
      <c r="O10" s="144"/>
      <c r="P10" s="147">
        <f>O10*D10</f>
        <v>0</v>
      </c>
      <c r="Q10" s="144"/>
      <c r="R10" s="147">
        <f>Q10*D10</f>
        <v>0</v>
      </c>
      <c r="S10" s="144"/>
      <c r="T10" s="147">
        <f>S10*D10</f>
        <v>0</v>
      </c>
      <c r="U10" s="144"/>
      <c r="V10" s="147">
        <f>U10*D10</f>
        <v>0</v>
      </c>
      <c r="W10" s="144"/>
      <c r="X10" s="147">
        <f>W10*D10</f>
        <v>0</v>
      </c>
      <c r="Y10" s="144"/>
      <c r="Z10" s="147">
        <f>Y10*D10</f>
        <v>0</v>
      </c>
      <c r="AA10" s="144"/>
      <c r="AB10" s="147">
        <f>AA10*D10</f>
        <v>0</v>
      </c>
      <c r="AC10" s="144"/>
      <c r="AD10" s="147">
        <f>AC10*D10</f>
        <v>0</v>
      </c>
      <c r="AE10" s="148">
        <f t="shared" ref="AE10:AE25" si="0">H10+J10+L10+N10+P10+R10+T10+V10+X10+Z10+AB10+AD10</f>
        <v>0</v>
      </c>
    </row>
    <row r="11" spans="1:31" ht="30" customHeight="1">
      <c r="A11" s="243"/>
      <c r="B11" s="239" t="s">
        <v>36</v>
      </c>
      <c r="C11" s="240"/>
      <c r="D11" s="146"/>
      <c r="E11" s="144"/>
      <c r="F11" s="144"/>
      <c r="G11" s="220"/>
      <c r="H11" s="224"/>
      <c r="I11" s="220"/>
      <c r="J11" s="224"/>
      <c r="K11" s="220"/>
      <c r="L11" s="224"/>
      <c r="M11" s="220"/>
      <c r="N11" s="224"/>
      <c r="O11" s="144"/>
      <c r="P11" s="147"/>
      <c r="Q11" s="144"/>
      <c r="R11" s="147"/>
      <c r="S11" s="144"/>
      <c r="T11" s="147"/>
      <c r="U11" s="144"/>
      <c r="V11" s="147"/>
      <c r="W11" s="144"/>
      <c r="X11" s="147"/>
      <c r="Y11" s="144"/>
      <c r="Z11" s="147"/>
      <c r="AA11" s="144"/>
      <c r="AB11" s="147"/>
      <c r="AC11" s="144"/>
      <c r="AD11" s="147"/>
      <c r="AE11" s="148"/>
    </row>
    <row r="12" spans="1:31" ht="30" customHeight="1">
      <c r="A12" s="243"/>
      <c r="B12" s="239" t="s">
        <v>37</v>
      </c>
      <c r="C12" s="240"/>
      <c r="D12" s="146"/>
      <c r="E12" s="144"/>
      <c r="F12" s="144"/>
      <c r="G12" s="220"/>
      <c r="H12" s="224"/>
      <c r="I12" s="220"/>
      <c r="J12" s="224"/>
      <c r="K12" s="220"/>
      <c r="L12" s="224"/>
      <c r="M12" s="220"/>
      <c r="N12" s="224"/>
      <c r="O12" s="144"/>
      <c r="P12" s="147"/>
      <c r="Q12" s="144"/>
      <c r="R12" s="147"/>
      <c r="S12" s="144"/>
      <c r="T12" s="147"/>
      <c r="U12" s="144"/>
      <c r="V12" s="147"/>
      <c r="W12" s="144"/>
      <c r="X12" s="147"/>
      <c r="Y12" s="144"/>
      <c r="Z12" s="147"/>
      <c r="AA12" s="144"/>
      <c r="AB12" s="147"/>
      <c r="AC12" s="144"/>
      <c r="AD12" s="147"/>
      <c r="AE12" s="148"/>
    </row>
    <row r="13" spans="1:31" ht="30" customHeight="1">
      <c r="A13" s="243"/>
      <c r="B13" s="241" t="s">
        <v>38</v>
      </c>
      <c r="C13" s="242"/>
      <c r="D13" s="146">
        <v>2.7406000000000001</v>
      </c>
      <c r="E13" s="144" t="s">
        <v>13</v>
      </c>
      <c r="F13" s="144" t="s">
        <v>5</v>
      </c>
      <c r="G13" s="220">
        <v>0</v>
      </c>
      <c r="H13" s="224">
        <f t="shared" ref="H13:H25" si="1">G13*D13</f>
        <v>0</v>
      </c>
      <c r="I13" s="220">
        <v>90.5</v>
      </c>
      <c r="J13" s="224">
        <f t="shared" ref="J13:J25" si="2">I13*D13</f>
        <v>248.02430000000001</v>
      </c>
      <c r="K13" s="220">
        <v>35.75</v>
      </c>
      <c r="L13" s="224">
        <f t="shared" ref="L13:L25" si="3">K13*D13</f>
        <v>97.97645</v>
      </c>
      <c r="M13" s="220">
        <v>15.65</v>
      </c>
      <c r="N13" s="224">
        <f t="shared" ref="N13:N25" si="4">M13*D13</f>
        <v>42.890390000000004</v>
      </c>
      <c r="O13" s="144">
        <v>53.16</v>
      </c>
      <c r="P13" s="147">
        <f t="shared" ref="P13:P25" si="5">O13*D13</f>
        <v>145.69029599999999</v>
      </c>
      <c r="Q13" s="144"/>
      <c r="R13" s="147">
        <f t="shared" ref="R13:R25" si="6">Q13*D13</f>
        <v>0</v>
      </c>
      <c r="S13" s="144"/>
      <c r="T13" s="147">
        <f t="shared" ref="T13:T25" si="7">S13*D13</f>
        <v>0</v>
      </c>
      <c r="U13" s="144"/>
      <c r="V13" s="147">
        <f t="shared" ref="V13:V25" si="8">U13*D13</f>
        <v>0</v>
      </c>
      <c r="W13" s="144"/>
      <c r="X13" s="147">
        <f t="shared" ref="X13:X25" si="9">W13*D13</f>
        <v>0</v>
      </c>
      <c r="Y13" s="144"/>
      <c r="Z13" s="147">
        <f t="shared" ref="Z13:Z25" si="10">Y13*D13</f>
        <v>0</v>
      </c>
      <c r="AA13" s="144"/>
      <c r="AB13" s="147">
        <f t="shared" ref="AB13:AB25" si="11">AA13*D13</f>
        <v>0</v>
      </c>
      <c r="AC13" s="144"/>
      <c r="AD13" s="147">
        <f t="shared" ref="AD13:AD25" si="12">AC13*D13</f>
        <v>0</v>
      </c>
      <c r="AE13" s="148">
        <f t="shared" si="0"/>
        <v>534.58143600000005</v>
      </c>
    </row>
    <row r="14" spans="1:31" ht="30" customHeight="1">
      <c r="A14" s="243"/>
      <c r="B14" s="241" t="s">
        <v>73</v>
      </c>
      <c r="C14" s="242"/>
      <c r="D14" s="146">
        <v>2.2393999999999998</v>
      </c>
      <c r="E14" s="144" t="s">
        <v>13</v>
      </c>
      <c r="F14" s="144" t="s">
        <v>5</v>
      </c>
      <c r="G14" s="220"/>
      <c r="H14" s="224">
        <f t="shared" si="1"/>
        <v>0</v>
      </c>
      <c r="I14" s="220"/>
      <c r="J14" s="224">
        <f t="shared" si="2"/>
        <v>0</v>
      </c>
      <c r="K14" s="220"/>
      <c r="L14" s="224">
        <f t="shared" si="3"/>
        <v>0</v>
      </c>
      <c r="M14" s="220"/>
      <c r="N14" s="224">
        <f t="shared" si="4"/>
        <v>0</v>
      </c>
      <c r="O14" s="144"/>
      <c r="P14" s="147">
        <f t="shared" si="5"/>
        <v>0</v>
      </c>
      <c r="Q14" s="144"/>
      <c r="R14" s="147">
        <f t="shared" si="6"/>
        <v>0</v>
      </c>
      <c r="S14" s="144"/>
      <c r="T14" s="147">
        <f t="shared" si="7"/>
        <v>0</v>
      </c>
      <c r="U14" s="144"/>
      <c r="V14" s="147">
        <f t="shared" si="8"/>
        <v>0</v>
      </c>
      <c r="W14" s="144"/>
      <c r="X14" s="147">
        <f t="shared" si="9"/>
        <v>0</v>
      </c>
      <c r="Y14" s="144"/>
      <c r="Z14" s="147">
        <f t="shared" si="10"/>
        <v>0</v>
      </c>
      <c r="AA14" s="144"/>
      <c r="AB14" s="147">
        <f t="shared" si="11"/>
        <v>0</v>
      </c>
      <c r="AC14" s="144"/>
      <c r="AD14" s="147">
        <f t="shared" si="12"/>
        <v>0</v>
      </c>
      <c r="AE14" s="148">
        <f t="shared" si="0"/>
        <v>0</v>
      </c>
    </row>
    <row r="15" spans="1:31" ht="30" customHeight="1">
      <c r="A15" s="243"/>
      <c r="B15" s="241" t="s">
        <v>39</v>
      </c>
      <c r="C15" s="242"/>
      <c r="D15" s="146">
        <v>2.2393999999999998</v>
      </c>
      <c r="E15" s="144" t="s">
        <v>13</v>
      </c>
      <c r="F15" s="144" t="s">
        <v>5</v>
      </c>
      <c r="G15" s="220"/>
      <c r="H15" s="224">
        <f t="shared" si="1"/>
        <v>0</v>
      </c>
      <c r="I15" s="220"/>
      <c r="J15" s="224">
        <f t="shared" si="2"/>
        <v>0</v>
      </c>
      <c r="K15" s="220"/>
      <c r="L15" s="224">
        <f t="shared" si="3"/>
        <v>0</v>
      </c>
      <c r="M15" s="220"/>
      <c r="N15" s="224">
        <f t="shared" si="4"/>
        <v>0</v>
      </c>
      <c r="O15" s="144"/>
      <c r="P15" s="147">
        <f t="shared" si="5"/>
        <v>0</v>
      </c>
      <c r="Q15" s="144"/>
      <c r="R15" s="147">
        <f t="shared" si="6"/>
        <v>0</v>
      </c>
      <c r="S15" s="144"/>
      <c r="T15" s="147">
        <f t="shared" si="7"/>
        <v>0</v>
      </c>
      <c r="U15" s="144"/>
      <c r="V15" s="147">
        <f t="shared" si="8"/>
        <v>0</v>
      </c>
      <c r="W15" s="144"/>
      <c r="X15" s="147">
        <f t="shared" si="9"/>
        <v>0</v>
      </c>
      <c r="Y15" s="144"/>
      <c r="Z15" s="147">
        <f t="shared" si="10"/>
        <v>0</v>
      </c>
      <c r="AA15" s="144"/>
      <c r="AB15" s="147">
        <f t="shared" si="11"/>
        <v>0</v>
      </c>
      <c r="AC15" s="144"/>
      <c r="AD15" s="147">
        <f t="shared" si="12"/>
        <v>0</v>
      </c>
      <c r="AE15" s="148">
        <f t="shared" si="0"/>
        <v>0</v>
      </c>
    </row>
    <row r="16" spans="1:31" ht="30" customHeight="1">
      <c r="A16" s="243"/>
      <c r="B16" s="239" t="s">
        <v>71</v>
      </c>
      <c r="C16" s="240"/>
      <c r="D16" s="146">
        <v>1</v>
      </c>
      <c r="E16" s="144" t="s">
        <v>72</v>
      </c>
      <c r="F16" s="144" t="s">
        <v>10</v>
      </c>
      <c r="G16" s="220"/>
      <c r="H16" s="224">
        <f t="shared" si="1"/>
        <v>0</v>
      </c>
      <c r="I16" s="220"/>
      <c r="J16" s="224">
        <f t="shared" si="2"/>
        <v>0</v>
      </c>
      <c r="K16" s="220"/>
      <c r="L16" s="224">
        <f t="shared" si="3"/>
        <v>0</v>
      </c>
      <c r="M16" s="220"/>
      <c r="N16" s="224">
        <f t="shared" si="4"/>
        <v>0</v>
      </c>
      <c r="O16" s="144"/>
      <c r="P16" s="147">
        <f t="shared" si="5"/>
        <v>0</v>
      </c>
      <c r="Q16" s="144"/>
      <c r="R16" s="147">
        <f t="shared" si="6"/>
        <v>0</v>
      </c>
      <c r="S16" s="144"/>
      <c r="T16" s="147">
        <f t="shared" si="7"/>
        <v>0</v>
      </c>
      <c r="U16" s="144"/>
      <c r="V16" s="147">
        <f t="shared" si="8"/>
        <v>0</v>
      </c>
      <c r="W16" s="144"/>
      <c r="X16" s="147">
        <f t="shared" si="9"/>
        <v>0</v>
      </c>
      <c r="Y16" s="144"/>
      <c r="Z16" s="147">
        <f t="shared" si="10"/>
        <v>0</v>
      </c>
      <c r="AA16" s="144"/>
      <c r="AB16" s="147">
        <f t="shared" si="11"/>
        <v>0</v>
      </c>
      <c r="AC16" s="144"/>
      <c r="AD16" s="147">
        <f t="shared" si="12"/>
        <v>0</v>
      </c>
      <c r="AE16" s="148">
        <f t="shared" si="0"/>
        <v>0</v>
      </c>
    </row>
    <row r="17" spans="1:47" ht="30" customHeight="1">
      <c r="A17" s="243"/>
      <c r="B17" s="247" t="s">
        <v>69</v>
      </c>
      <c r="C17" s="248"/>
      <c r="D17" s="149">
        <v>28</v>
      </c>
      <c r="E17" s="144" t="s">
        <v>57</v>
      </c>
      <c r="F17" s="144" t="s">
        <v>41</v>
      </c>
      <c r="G17" s="225">
        <f>'CH4จาก Septic tank 2568'!$C$4</f>
        <v>17.400000000000002</v>
      </c>
      <c r="H17" s="224">
        <f t="shared" si="1"/>
        <v>487.20000000000005</v>
      </c>
      <c r="I17" s="225">
        <f>'CH4จาก Septic tank 2568'!$D$4</f>
        <v>18.792000000000002</v>
      </c>
      <c r="J17" s="224">
        <f t="shared" si="2"/>
        <v>526.17600000000004</v>
      </c>
      <c r="K17" s="225">
        <f>'CH4จาก Septic tank 2568'!$E$4</f>
        <v>21.576000000000001</v>
      </c>
      <c r="L17" s="224">
        <f t="shared" si="3"/>
        <v>604.12800000000004</v>
      </c>
      <c r="M17" s="225">
        <f>'CH4จาก Septic tank 2568'!$F$4</f>
        <v>16.704000000000001</v>
      </c>
      <c r="N17" s="224">
        <f t="shared" si="4"/>
        <v>467.71199999999999</v>
      </c>
      <c r="O17" s="150">
        <f>'CH4จาก Septic tank 2568'!$G$4</f>
        <v>0</v>
      </c>
      <c r="P17" s="147">
        <f t="shared" si="5"/>
        <v>0</v>
      </c>
      <c r="Q17" s="150">
        <f>'CH4จาก Septic tank 2568'!$H$4</f>
        <v>0</v>
      </c>
      <c r="R17" s="147">
        <f t="shared" si="6"/>
        <v>0</v>
      </c>
      <c r="S17" s="150">
        <f>'CH4จาก Septic tank 2568'!$I$4</f>
        <v>0</v>
      </c>
      <c r="T17" s="147">
        <f t="shared" si="7"/>
        <v>0</v>
      </c>
      <c r="U17" s="150">
        <f>'CH4จาก Septic tank 2568'!$J$4</f>
        <v>0</v>
      </c>
      <c r="V17" s="147">
        <f t="shared" si="8"/>
        <v>0</v>
      </c>
      <c r="W17" s="150">
        <f>'CH4จาก Septic tank 2568'!$K$4</f>
        <v>0</v>
      </c>
      <c r="X17" s="147">
        <f t="shared" si="9"/>
        <v>0</v>
      </c>
      <c r="Y17" s="150">
        <f>'CH4จาก Septic tank 2568'!$L$4</f>
        <v>0</v>
      </c>
      <c r="Z17" s="147">
        <f t="shared" si="10"/>
        <v>0</v>
      </c>
      <c r="AA17" s="150">
        <f>'CH4จาก Septic tank 2568'!$M$4</f>
        <v>0</v>
      </c>
      <c r="AB17" s="147">
        <f t="shared" si="11"/>
        <v>0</v>
      </c>
      <c r="AC17" s="150">
        <f>'CH4จาก Septic tank 2568'!$N$4</f>
        <v>0</v>
      </c>
      <c r="AD17" s="147">
        <f t="shared" si="12"/>
        <v>0</v>
      </c>
      <c r="AE17" s="148">
        <f t="shared" si="0"/>
        <v>2085.2160000000003</v>
      </c>
    </row>
    <row r="18" spans="1:47" ht="30" customHeight="1">
      <c r="A18" s="243"/>
      <c r="B18" s="249" t="s">
        <v>70</v>
      </c>
      <c r="C18" s="250"/>
      <c r="D18" s="146">
        <v>28</v>
      </c>
      <c r="E18" s="144" t="s">
        <v>57</v>
      </c>
      <c r="F18" s="144" t="s">
        <v>41</v>
      </c>
      <c r="G18" s="226">
        <v>0</v>
      </c>
      <c r="H18" s="224">
        <f t="shared" si="1"/>
        <v>0</v>
      </c>
      <c r="I18" s="226">
        <f>'CH4จากบ่อบำบัดไม่เติมอากาศ 2568'!$C$13</f>
        <v>2.6792639999999999</v>
      </c>
      <c r="J18" s="224">
        <f t="shared" si="2"/>
        <v>75.019391999999996</v>
      </c>
      <c r="K18" s="226">
        <f>'CH4จากบ่อบำบัดไม่เติมอากาศ 2568'!$D$13</f>
        <v>2.4468960000000002</v>
      </c>
      <c r="L18" s="224">
        <f t="shared" si="3"/>
        <v>68.51308800000001</v>
      </c>
      <c r="M18" s="226">
        <f>'CH4จากบ่อบำบัดไม่เติมอากาศ 2568'!$E$13</f>
        <v>2.6775360000000008</v>
      </c>
      <c r="N18" s="224">
        <f t="shared" si="4"/>
        <v>74.971008000000026</v>
      </c>
      <c r="O18" s="151">
        <f>'CH4จากบ่อบำบัดไม่เติมอากาศ 2568'!$F$13</f>
        <v>0</v>
      </c>
      <c r="P18" s="147">
        <f t="shared" si="5"/>
        <v>0</v>
      </c>
      <c r="Q18" s="151">
        <f>'CH4จากบ่อบำบัดไม่เติมอากาศ 2568'!$G$13</f>
        <v>0</v>
      </c>
      <c r="R18" s="147">
        <f t="shared" si="6"/>
        <v>0</v>
      </c>
      <c r="S18" s="151">
        <f>'CH4จากบ่อบำบัดไม่เติมอากาศ 2568'!$H$13</f>
        <v>0</v>
      </c>
      <c r="T18" s="147">
        <f t="shared" si="7"/>
        <v>0</v>
      </c>
      <c r="U18" s="151">
        <f>'CH4จากบ่อบำบัดไม่เติมอากาศ 2568'!$I$13</f>
        <v>0</v>
      </c>
      <c r="V18" s="147">
        <f t="shared" si="8"/>
        <v>0</v>
      </c>
      <c r="W18" s="151">
        <f>'CH4จากบ่อบำบัดไม่เติมอากาศ 2568'!$J$13</f>
        <v>0</v>
      </c>
      <c r="X18" s="147">
        <f t="shared" si="9"/>
        <v>0</v>
      </c>
      <c r="Y18" s="151">
        <f>'CH4จากบ่อบำบัดไม่เติมอากาศ 2568'!$K$13</f>
        <v>0</v>
      </c>
      <c r="Z18" s="147">
        <f t="shared" si="10"/>
        <v>0</v>
      </c>
      <c r="AA18" s="151">
        <f>'CH4จากบ่อบำบัดไม่เติมอากาศ 2568'!$L$13</f>
        <v>0</v>
      </c>
      <c r="AB18" s="147">
        <f t="shared" si="11"/>
        <v>0</v>
      </c>
      <c r="AC18" s="151">
        <f>'CH4จากบ่อบำบัดไม่เติมอากาศ 2568'!$M$13</f>
        <v>0</v>
      </c>
      <c r="AD18" s="147">
        <f t="shared" si="12"/>
        <v>0</v>
      </c>
      <c r="AE18" s="148">
        <f t="shared" si="0"/>
        <v>218.50348800000006</v>
      </c>
    </row>
    <row r="19" spans="1:47" ht="30" customHeight="1">
      <c r="A19" s="243"/>
      <c r="B19" s="239" t="s">
        <v>216</v>
      </c>
      <c r="C19" s="240"/>
      <c r="D19" s="146">
        <v>1760</v>
      </c>
      <c r="E19" s="144" t="s">
        <v>217</v>
      </c>
      <c r="F19" s="144" t="s">
        <v>220</v>
      </c>
      <c r="G19" s="226"/>
      <c r="H19" s="224"/>
      <c r="I19" s="226"/>
      <c r="J19" s="224"/>
      <c r="K19" s="226"/>
      <c r="L19" s="224"/>
      <c r="M19" s="226"/>
      <c r="N19" s="224"/>
      <c r="O19" s="151"/>
      <c r="P19" s="147"/>
      <c r="Q19" s="151"/>
      <c r="R19" s="147"/>
      <c r="S19" s="151"/>
      <c r="T19" s="147"/>
      <c r="U19" s="151"/>
      <c r="V19" s="147"/>
      <c r="W19" s="151"/>
      <c r="X19" s="147"/>
      <c r="Y19" s="151"/>
      <c r="Z19" s="147"/>
      <c r="AA19" s="151"/>
      <c r="AB19" s="147"/>
      <c r="AC19" s="151"/>
      <c r="AD19" s="147"/>
      <c r="AE19" s="148"/>
    </row>
    <row r="20" spans="1:47" ht="30" customHeight="1">
      <c r="A20" s="243"/>
      <c r="B20" s="239" t="s">
        <v>215</v>
      </c>
      <c r="C20" s="240"/>
      <c r="D20" s="146">
        <v>677</v>
      </c>
      <c r="E20" s="144" t="s">
        <v>218</v>
      </c>
      <c r="F20" s="152" t="s">
        <v>219</v>
      </c>
      <c r="G20" s="220"/>
      <c r="H20" s="224">
        <f t="shared" si="1"/>
        <v>0</v>
      </c>
      <c r="I20" s="220"/>
      <c r="J20" s="224">
        <f t="shared" si="2"/>
        <v>0</v>
      </c>
      <c r="K20" s="220"/>
      <c r="L20" s="224">
        <f t="shared" si="3"/>
        <v>0</v>
      </c>
      <c r="M20" s="220"/>
      <c r="N20" s="224">
        <f t="shared" si="4"/>
        <v>0</v>
      </c>
      <c r="O20" s="144"/>
      <c r="P20" s="147">
        <f t="shared" si="5"/>
        <v>0</v>
      </c>
      <c r="Q20" s="144"/>
      <c r="R20" s="147">
        <f t="shared" si="6"/>
        <v>0</v>
      </c>
      <c r="S20" s="144"/>
      <c r="T20" s="147">
        <f t="shared" si="7"/>
        <v>0</v>
      </c>
      <c r="U20" s="144"/>
      <c r="V20" s="147">
        <f t="shared" si="8"/>
        <v>0</v>
      </c>
      <c r="W20" s="144"/>
      <c r="X20" s="147">
        <f t="shared" si="9"/>
        <v>0</v>
      </c>
      <c r="Y20" s="144"/>
      <c r="Z20" s="147">
        <f t="shared" si="10"/>
        <v>0</v>
      </c>
      <c r="AA20" s="144"/>
      <c r="AB20" s="147">
        <f t="shared" si="11"/>
        <v>0</v>
      </c>
      <c r="AC20" s="144"/>
      <c r="AD20" s="147">
        <f t="shared" si="12"/>
        <v>0</v>
      </c>
      <c r="AE20" s="148">
        <f t="shared" si="0"/>
        <v>0</v>
      </c>
    </row>
    <row r="21" spans="1:47" ht="30" customHeight="1">
      <c r="A21" s="143" t="s">
        <v>109</v>
      </c>
      <c r="B21" s="241" t="s">
        <v>7</v>
      </c>
      <c r="C21" s="242"/>
      <c r="D21" s="146">
        <v>0.49990000000000001</v>
      </c>
      <c r="E21" s="144" t="s">
        <v>14</v>
      </c>
      <c r="F21" s="144" t="s">
        <v>8</v>
      </c>
      <c r="G21" s="220">
        <v>11901.28</v>
      </c>
      <c r="H21" s="224">
        <f t="shared" si="1"/>
        <v>5949.4498720000001</v>
      </c>
      <c r="I21" s="220">
        <v>18510.28</v>
      </c>
      <c r="J21" s="224">
        <f t="shared" si="2"/>
        <v>9253.2889720000003</v>
      </c>
      <c r="K21" s="220">
        <v>20634.28</v>
      </c>
      <c r="L21" s="224">
        <f t="shared" si="3"/>
        <v>10315.076572</v>
      </c>
      <c r="M21" s="220">
        <v>18465.28</v>
      </c>
      <c r="N21" s="224">
        <f t="shared" si="4"/>
        <v>9230.7934719999994</v>
      </c>
      <c r="O21" s="144"/>
      <c r="P21" s="147">
        <f t="shared" si="5"/>
        <v>0</v>
      </c>
      <c r="Q21" s="144"/>
      <c r="R21" s="147">
        <f t="shared" si="6"/>
        <v>0</v>
      </c>
      <c r="S21" s="144"/>
      <c r="T21" s="147">
        <f t="shared" si="7"/>
        <v>0</v>
      </c>
      <c r="U21" s="144"/>
      <c r="V21" s="147">
        <f t="shared" si="8"/>
        <v>0</v>
      </c>
      <c r="W21" s="144"/>
      <c r="X21" s="147">
        <f t="shared" si="9"/>
        <v>0</v>
      </c>
      <c r="Y21" s="144"/>
      <c r="Z21" s="147">
        <f t="shared" si="10"/>
        <v>0</v>
      </c>
      <c r="AA21" s="144"/>
      <c r="AB21" s="147">
        <f t="shared" si="11"/>
        <v>0</v>
      </c>
      <c r="AC21" s="144"/>
      <c r="AD21" s="147">
        <f t="shared" si="12"/>
        <v>0</v>
      </c>
      <c r="AE21" s="148">
        <f t="shared" si="0"/>
        <v>34748.608887999995</v>
      </c>
    </row>
    <row r="22" spans="1:47" ht="30" customHeight="1">
      <c r="A22" s="243" t="s">
        <v>111</v>
      </c>
      <c r="B22" s="241" t="s">
        <v>40</v>
      </c>
      <c r="C22" s="242"/>
      <c r="D22" s="146">
        <v>2.1019999999999999</v>
      </c>
      <c r="E22" s="144" t="s">
        <v>15</v>
      </c>
      <c r="F22" s="144" t="s">
        <v>10</v>
      </c>
      <c r="G22" s="220">
        <v>212.5</v>
      </c>
      <c r="H22" s="224">
        <f t="shared" si="1"/>
        <v>446.67499999999995</v>
      </c>
      <c r="I22" s="220">
        <v>187.5</v>
      </c>
      <c r="J22" s="224">
        <f t="shared" si="2"/>
        <v>394.125</v>
      </c>
      <c r="K22" s="220">
        <v>200</v>
      </c>
      <c r="L22" s="224">
        <f t="shared" si="3"/>
        <v>420.4</v>
      </c>
      <c r="M22" s="220">
        <v>212.5</v>
      </c>
      <c r="N22" s="224">
        <f t="shared" si="4"/>
        <v>446.67499999999995</v>
      </c>
      <c r="O22" s="144"/>
      <c r="P22" s="147">
        <f t="shared" si="5"/>
        <v>0</v>
      </c>
      <c r="Q22" s="144"/>
      <c r="R22" s="147">
        <f t="shared" si="6"/>
        <v>0</v>
      </c>
      <c r="S22" s="144"/>
      <c r="T22" s="147">
        <f t="shared" si="7"/>
        <v>0</v>
      </c>
      <c r="U22" s="144"/>
      <c r="V22" s="147">
        <f t="shared" si="8"/>
        <v>0</v>
      </c>
      <c r="W22" s="144"/>
      <c r="X22" s="147">
        <f t="shared" si="9"/>
        <v>0</v>
      </c>
      <c r="Y22" s="144"/>
      <c r="Z22" s="147">
        <f t="shared" si="10"/>
        <v>0</v>
      </c>
      <c r="AA22" s="144"/>
      <c r="AB22" s="147">
        <f t="shared" si="11"/>
        <v>0</v>
      </c>
      <c r="AC22" s="144"/>
      <c r="AD22" s="147">
        <f t="shared" si="12"/>
        <v>0</v>
      </c>
      <c r="AE22" s="148">
        <f t="shared" si="0"/>
        <v>1707.8749999999998</v>
      </c>
    </row>
    <row r="23" spans="1:47" ht="30" customHeight="1">
      <c r="A23" s="243"/>
      <c r="B23" s="241" t="s">
        <v>84</v>
      </c>
      <c r="C23" s="242"/>
      <c r="D23" s="146">
        <v>0.79479999999999995</v>
      </c>
      <c r="E23" s="144" t="s">
        <v>16</v>
      </c>
      <c r="F23" s="144" t="s">
        <v>11</v>
      </c>
      <c r="G23" s="220">
        <v>559.36</v>
      </c>
      <c r="H23" s="224">
        <f t="shared" si="1"/>
        <v>444.57932799999998</v>
      </c>
      <c r="I23" s="220">
        <v>558.17999999999995</v>
      </c>
      <c r="J23" s="224">
        <f t="shared" si="2"/>
        <v>443.64146399999993</v>
      </c>
      <c r="K23" s="220">
        <v>509.77</v>
      </c>
      <c r="L23" s="224">
        <f t="shared" si="3"/>
        <v>405.16519599999998</v>
      </c>
      <c r="M23" s="220">
        <v>557.82000000000005</v>
      </c>
      <c r="N23" s="224">
        <f t="shared" si="4"/>
        <v>443.35533600000002</v>
      </c>
      <c r="O23" s="144"/>
      <c r="P23" s="147">
        <f t="shared" si="5"/>
        <v>0</v>
      </c>
      <c r="Q23" s="144"/>
      <c r="R23" s="147">
        <f t="shared" si="6"/>
        <v>0</v>
      </c>
      <c r="S23" s="144"/>
      <c r="T23" s="147">
        <f t="shared" si="7"/>
        <v>0</v>
      </c>
      <c r="U23" s="144"/>
      <c r="V23" s="147">
        <f t="shared" si="8"/>
        <v>0</v>
      </c>
      <c r="W23" s="144"/>
      <c r="X23" s="147">
        <f t="shared" si="9"/>
        <v>0</v>
      </c>
      <c r="Y23" s="144"/>
      <c r="Z23" s="147">
        <f t="shared" si="10"/>
        <v>0</v>
      </c>
      <c r="AA23" s="144"/>
      <c r="AB23" s="147">
        <f t="shared" si="11"/>
        <v>0</v>
      </c>
      <c r="AC23" s="144"/>
      <c r="AD23" s="147">
        <f t="shared" si="12"/>
        <v>0</v>
      </c>
      <c r="AE23" s="148">
        <f t="shared" si="0"/>
        <v>1736.7413239999998</v>
      </c>
    </row>
    <row r="24" spans="1:47" ht="30" customHeight="1">
      <c r="A24" s="243"/>
      <c r="B24" s="241" t="s">
        <v>85</v>
      </c>
      <c r="C24" s="242"/>
      <c r="D24" s="146">
        <v>0.54100000000000004</v>
      </c>
      <c r="E24" s="144" t="s">
        <v>16</v>
      </c>
      <c r="F24" s="144" t="s">
        <v>11</v>
      </c>
      <c r="G24" s="220"/>
      <c r="H24" s="224">
        <f t="shared" si="1"/>
        <v>0</v>
      </c>
      <c r="I24" s="220"/>
      <c r="J24" s="224">
        <f t="shared" si="2"/>
        <v>0</v>
      </c>
      <c r="K24" s="220"/>
      <c r="L24" s="224">
        <f t="shared" si="3"/>
        <v>0</v>
      </c>
      <c r="M24" s="220"/>
      <c r="N24" s="224">
        <f t="shared" si="4"/>
        <v>0</v>
      </c>
      <c r="O24" s="144"/>
      <c r="P24" s="147">
        <f t="shared" si="5"/>
        <v>0</v>
      </c>
      <c r="Q24" s="144"/>
      <c r="R24" s="147">
        <f t="shared" si="6"/>
        <v>0</v>
      </c>
      <c r="S24" s="144"/>
      <c r="T24" s="147">
        <f t="shared" si="7"/>
        <v>0</v>
      </c>
      <c r="U24" s="144"/>
      <c r="V24" s="147">
        <f t="shared" si="8"/>
        <v>0</v>
      </c>
      <c r="W24" s="144"/>
      <c r="X24" s="147">
        <f t="shared" si="9"/>
        <v>0</v>
      </c>
      <c r="Y24" s="144"/>
      <c r="Z24" s="147">
        <f t="shared" si="10"/>
        <v>0</v>
      </c>
      <c r="AA24" s="144"/>
      <c r="AB24" s="147">
        <f t="shared" si="11"/>
        <v>0</v>
      </c>
      <c r="AC24" s="144"/>
      <c r="AD24" s="147">
        <f t="shared" si="12"/>
        <v>0</v>
      </c>
      <c r="AE24" s="148">
        <f t="shared" si="0"/>
        <v>0</v>
      </c>
    </row>
    <row r="25" spans="1:47" ht="30" customHeight="1">
      <c r="A25" s="243"/>
      <c r="B25" s="251" t="s">
        <v>29</v>
      </c>
      <c r="C25" s="252"/>
      <c r="D25" s="146">
        <v>2.3199999999999998</v>
      </c>
      <c r="E25" s="144" t="s">
        <v>15</v>
      </c>
      <c r="F25" s="152" t="s">
        <v>10</v>
      </c>
      <c r="G25" s="220">
        <v>57.3</v>
      </c>
      <c r="H25" s="224">
        <f t="shared" si="1"/>
        <v>132.93599999999998</v>
      </c>
      <c r="I25" s="220">
        <v>54.5</v>
      </c>
      <c r="J25" s="224">
        <f t="shared" si="2"/>
        <v>126.44</v>
      </c>
      <c r="K25" s="220">
        <v>56.1</v>
      </c>
      <c r="L25" s="224">
        <f t="shared" si="3"/>
        <v>130.15199999999999</v>
      </c>
      <c r="M25" s="220">
        <v>54.2</v>
      </c>
      <c r="N25" s="224">
        <f t="shared" si="4"/>
        <v>125.744</v>
      </c>
      <c r="O25" s="144"/>
      <c r="P25" s="147">
        <f t="shared" si="5"/>
        <v>0</v>
      </c>
      <c r="Q25" s="144"/>
      <c r="R25" s="147">
        <f t="shared" si="6"/>
        <v>0</v>
      </c>
      <c r="S25" s="144"/>
      <c r="T25" s="147">
        <f t="shared" si="7"/>
        <v>0</v>
      </c>
      <c r="U25" s="144"/>
      <c r="V25" s="147">
        <f t="shared" si="8"/>
        <v>0</v>
      </c>
      <c r="W25" s="144"/>
      <c r="X25" s="147">
        <f t="shared" si="9"/>
        <v>0</v>
      </c>
      <c r="Y25" s="144"/>
      <c r="Z25" s="147">
        <f t="shared" si="10"/>
        <v>0</v>
      </c>
      <c r="AA25" s="144"/>
      <c r="AB25" s="147">
        <f t="shared" si="11"/>
        <v>0</v>
      </c>
      <c r="AC25" s="144"/>
      <c r="AD25" s="147">
        <f t="shared" si="12"/>
        <v>0</v>
      </c>
      <c r="AE25" s="148">
        <f t="shared" si="0"/>
        <v>515.27199999999993</v>
      </c>
    </row>
    <row r="26" spans="1:47" ht="30" customHeight="1">
      <c r="A26" s="243"/>
      <c r="B26" s="253" t="s">
        <v>112</v>
      </c>
      <c r="C26" s="254"/>
      <c r="D26" s="214">
        <v>2.7078000000000002</v>
      </c>
      <c r="E26" s="215" t="s">
        <v>13</v>
      </c>
      <c r="F26" s="144" t="s">
        <v>5</v>
      </c>
      <c r="G26" s="220"/>
      <c r="H26" s="224">
        <f t="shared" ref="H26" si="13">G26*D26</f>
        <v>0</v>
      </c>
      <c r="I26" s="220"/>
      <c r="J26" s="224">
        <f t="shared" ref="J26" si="14">I26*D26</f>
        <v>0</v>
      </c>
      <c r="K26" s="220"/>
      <c r="L26" s="224">
        <f t="shared" ref="L26" si="15">K26*D26</f>
        <v>0</v>
      </c>
      <c r="M26" s="220"/>
      <c r="N26" s="224">
        <f t="shared" ref="N26" si="16">M26*D26</f>
        <v>0</v>
      </c>
      <c r="O26" s="144"/>
      <c r="P26" s="147">
        <f t="shared" ref="P26" si="17">O26*D26</f>
        <v>0</v>
      </c>
      <c r="Q26" s="144"/>
      <c r="R26" s="147">
        <f t="shared" ref="R26" si="18">Q26*D26</f>
        <v>0</v>
      </c>
      <c r="S26" s="144"/>
      <c r="T26" s="147">
        <f t="shared" ref="T26" si="19">S26*D26</f>
        <v>0</v>
      </c>
      <c r="U26" s="144"/>
      <c r="V26" s="147">
        <f t="shared" ref="V26" si="20">U26*D26</f>
        <v>0</v>
      </c>
      <c r="W26" s="144"/>
      <c r="X26" s="147">
        <f t="shared" ref="X26" si="21">W26*D26</f>
        <v>0</v>
      </c>
      <c r="Y26" s="144"/>
      <c r="Z26" s="147">
        <f t="shared" ref="Z26" si="22">Y26*D26</f>
        <v>0</v>
      </c>
      <c r="AA26" s="144"/>
      <c r="AB26" s="147">
        <f t="shared" ref="AB26" si="23">AA26*D26</f>
        <v>0</v>
      </c>
      <c r="AC26" s="144"/>
      <c r="AD26" s="147">
        <f t="shared" ref="AD26" si="24">AC26*D26</f>
        <v>0</v>
      </c>
      <c r="AE26" s="148">
        <f t="shared" ref="AE26" si="25">H26+J26+L26+N26+P26+R26+T26+V26+X26+Z26+AB26+AD26</f>
        <v>0</v>
      </c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T26" s="126"/>
      <c r="AU26" s="126"/>
    </row>
    <row r="27" spans="1:47" ht="30" customHeight="1">
      <c r="A27" s="246" t="s">
        <v>28</v>
      </c>
      <c r="B27" s="246"/>
      <c r="C27" s="246"/>
      <c r="D27" s="246"/>
      <c r="E27" s="246"/>
      <c r="F27" s="246"/>
      <c r="G27" s="220"/>
      <c r="H27" s="224">
        <f>SUM(H7:H26)</f>
        <v>7460.8401999999996</v>
      </c>
      <c r="I27" s="224"/>
      <c r="J27" s="224">
        <f t="shared" ref="J27:AE27" si="26">SUM(J7:J26)</f>
        <v>11066.715128000002</v>
      </c>
      <c r="K27" s="224"/>
      <c r="L27" s="224">
        <f t="shared" si="26"/>
        <v>12041.411306</v>
      </c>
      <c r="M27" s="224"/>
      <c r="N27" s="224">
        <f t="shared" si="26"/>
        <v>10832.141206</v>
      </c>
      <c r="O27" s="147"/>
      <c r="P27" s="147">
        <f t="shared" si="26"/>
        <v>145.69029599999999</v>
      </c>
      <c r="Q27" s="147"/>
      <c r="R27" s="147">
        <f t="shared" si="26"/>
        <v>0</v>
      </c>
      <c r="S27" s="147"/>
      <c r="T27" s="147">
        <f t="shared" si="26"/>
        <v>0</v>
      </c>
      <c r="U27" s="147"/>
      <c r="V27" s="147">
        <f t="shared" si="26"/>
        <v>0</v>
      </c>
      <c r="W27" s="147"/>
      <c r="X27" s="147">
        <f t="shared" si="26"/>
        <v>0</v>
      </c>
      <c r="Y27" s="147"/>
      <c r="Z27" s="147">
        <f t="shared" si="26"/>
        <v>0</v>
      </c>
      <c r="AA27" s="147"/>
      <c r="AB27" s="147">
        <f t="shared" si="26"/>
        <v>0</v>
      </c>
      <c r="AC27" s="147"/>
      <c r="AD27" s="147">
        <f t="shared" si="26"/>
        <v>0</v>
      </c>
      <c r="AE27" s="147">
        <f t="shared" si="26"/>
        <v>41546.798135999998</v>
      </c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T27" s="126"/>
      <c r="AU27" s="126"/>
    </row>
    <row r="28" spans="1:47" ht="30" customHeight="1">
      <c r="A28" s="186"/>
      <c r="B28" s="153"/>
      <c r="C28" s="153"/>
      <c r="D28" s="153"/>
      <c r="E28" s="153"/>
      <c r="F28" s="153"/>
      <c r="G28" s="154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T28" s="126"/>
      <c r="AU28" s="126"/>
    </row>
    <row r="29" spans="1:47" s="125" customFormat="1" ht="30" customHeight="1">
      <c r="B29" s="173" t="s">
        <v>102</v>
      </c>
      <c r="C29" s="126" t="s">
        <v>222</v>
      </c>
      <c r="G29" s="127"/>
      <c r="H29" s="128"/>
      <c r="K29" s="129"/>
    </row>
    <row r="30" spans="1:47" ht="30" customHeight="1">
      <c r="C30" s="126" t="s">
        <v>252</v>
      </c>
      <c r="L30" s="128"/>
      <c r="M30" s="128"/>
      <c r="N30" s="128"/>
      <c r="O30" s="128"/>
      <c r="Q30" s="128"/>
      <c r="R30" s="128"/>
      <c r="S30" s="128"/>
      <c r="T30" s="128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T30" s="126"/>
      <c r="AU30" s="126"/>
    </row>
    <row r="31" spans="1:47" ht="30" customHeight="1">
      <c r="C31" s="133" t="s">
        <v>223</v>
      </c>
      <c r="L31" s="128"/>
      <c r="M31" s="128"/>
      <c r="N31" s="128"/>
      <c r="O31" s="128"/>
      <c r="Q31" s="128"/>
      <c r="R31" s="128"/>
      <c r="S31" s="128"/>
      <c r="T31" s="128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T31" s="126"/>
      <c r="AU31" s="126"/>
    </row>
    <row r="32" spans="1:47" ht="30" customHeight="1">
      <c r="C32" s="133" t="s">
        <v>253</v>
      </c>
      <c r="L32" s="128"/>
      <c r="M32" s="128"/>
      <c r="N32" s="128"/>
      <c r="O32" s="128"/>
      <c r="Q32" s="128"/>
      <c r="R32" s="128"/>
      <c r="S32" s="128"/>
      <c r="T32" s="128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T32" s="126"/>
      <c r="AU32" s="126"/>
    </row>
    <row r="33" spans="1:47" ht="30" customHeight="1">
      <c r="C33" s="133" t="s">
        <v>225</v>
      </c>
      <c r="L33" s="128"/>
      <c r="M33" s="128"/>
      <c r="N33" s="128"/>
      <c r="O33" s="128"/>
      <c r="Q33" s="128"/>
      <c r="R33" s="128"/>
      <c r="S33" s="128"/>
      <c r="T33" s="128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T33" s="126"/>
      <c r="AU33" s="126"/>
    </row>
    <row r="34" spans="1:47" ht="30" customHeight="1">
      <c r="C34" s="133" t="s">
        <v>226</v>
      </c>
      <c r="L34" s="134"/>
      <c r="M34" s="135"/>
      <c r="N34" s="136"/>
      <c r="O34" s="134"/>
      <c r="Q34" s="134"/>
      <c r="R34" s="135"/>
      <c r="S34" s="136"/>
      <c r="T34" s="134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T34" s="126"/>
      <c r="AU34" s="126"/>
    </row>
    <row r="35" spans="1:47" ht="30" customHeight="1">
      <c r="C35" s="133" t="s">
        <v>227</v>
      </c>
      <c r="L35" s="134"/>
      <c r="M35" s="135"/>
      <c r="N35" s="136"/>
      <c r="O35" s="134"/>
      <c r="Q35" s="134"/>
      <c r="R35" s="135"/>
      <c r="S35" s="136"/>
      <c r="T35" s="134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T35" s="126"/>
      <c r="AU35" s="126"/>
    </row>
    <row r="36" spans="1:47" ht="30" customHeight="1">
      <c r="C36" s="126" t="s">
        <v>228</v>
      </c>
      <c r="L36" s="134"/>
      <c r="M36" s="135"/>
      <c r="N36" s="136"/>
      <c r="O36" s="134"/>
      <c r="Q36" s="134"/>
      <c r="R36" s="135"/>
      <c r="S36" s="136"/>
      <c r="T36" s="134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T36" s="126"/>
      <c r="AU36" s="126"/>
    </row>
    <row r="37" spans="1:47" ht="30" customHeight="1">
      <c r="L37" s="134"/>
      <c r="M37" s="135"/>
      <c r="N37" s="136"/>
      <c r="O37" s="134"/>
      <c r="Q37" s="134"/>
      <c r="R37" s="135"/>
      <c r="S37" s="136"/>
      <c r="T37" s="134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T37" s="126"/>
      <c r="AU37" s="126"/>
    </row>
    <row r="38" spans="1:47" ht="30" customHeight="1">
      <c r="C38" s="137" t="s">
        <v>229</v>
      </c>
      <c r="D38" s="244" t="s">
        <v>230</v>
      </c>
      <c r="E38" s="244"/>
      <c r="F38" s="245" t="s">
        <v>231</v>
      </c>
      <c r="G38" s="245"/>
      <c r="K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T38" s="126"/>
      <c r="AU38" s="126"/>
    </row>
    <row r="39" spans="1:47" ht="30" customHeight="1">
      <c r="C39" s="123" t="s">
        <v>96</v>
      </c>
      <c r="D39" s="123" t="s">
        <v>232</v>
      </c>
      <c r="E39" s="123" t="s">
        <v>254</v>
      </c>
      <c r="F39" s="123" t="s">
        <v>232</v>
      </c>
      <c r="G39" s="123" t="s">
        <v>254</v>
      </c>
      <c r="K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T39" s="126"/>
      <c r="AU39" s="126"/>
    </row>
    <row r="40" spans="1:47" ht="30" customHeight="1">
      <c r="C40" s="138" t="s">
        <v>4</v>
      </c>
      <c r="D40" s="139">
        <f>'สรุปการคำนวณ ปี 2567'!C39</f>
        <v>8.4672275620000015</v>
      </c>
      <c r="E40" s="139">
        <f>(SUM(AE9:AE20))/1000</f>
        <v>2.8383009240000003</v>
      </c>
      <c r="F40" s="139">
        <f>D40*100/$D$43</f>
        <v>10.558934870979884</v>
      </c>
      <c r="G40" s="139">
        <f>(E40*100)/$E$43</f>
        <v>6.8315755999031689</v>
      </c>
      <c r="K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T40" s="126"/>
      <c r="AU40" s="126"/>
    </row>
    <row r="41" spans="1:47" ht="30" customHeight="1">
      <c r="C41" s="138" t="s">
        <v>6</v>
      </c>
      <c r="D41" s="139">
        <f>'สรุปการคำนวณ ปี 2567'!C40</f>
        <v>59.697498111999998</v>
      </c>
      <c r="E41" s="139">
        <f>$AE$21/1000</f>
        <v>34.748608887999993</v>
      </c>
      <c r="F41" s="139">
        <f t="shared" ref="F41:F43" si="27">D41*100/$D$43</f>
        <v>74.444910085322263</v>
      </c>
      <c r="G41" s="139">
        <f>(E41*100)/$E$43</f>
        <v>83.637272779128025</v>
      </c>
      <c r="K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T41" s="126"/>
      <c r="AU41" s="126"/>
    </row>
    <row r="42" spans="1:47" ht="30" customHeight="1">
      <c r="C42" s="138" t="s">
        <v>9</v>
      </c>
      <c r="D42" s="139">
        <f>'สรุปการคำนวณ ปี 2567'!C41</f>
        <v>12.025441852</v>
      </c>
      <c r="E42" s="139">
        <f>SUM(AE22:AE25)/1000</f>
        <v>3.9598883239999996</v>
      </c>
      <c r="F42" s="139">
        <f t="shared" si="27"/>
        <v>14.996155043697843</v>
      </c>
      <c r="G42" s="139">
        <f>(E42*100)/$E$43</f>
        <v>9.531151620968803</v>
      </c>
      <c r="K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T42" s="126"/>
      <c r="AU42" s="126"/>
    </row>
    <row r="43" spans="1:47" ht="30" customHeight="1">
      <c r="A43" s="187"/>
      <c r="B43" s="140"/>
      <c r="C43" s="138" t="s">
        <v>28</v>
      </c>
      <c r="D43" s="139">
        <f>SUM(D40:D42)</f>
        <v>80.190167525999996</v>
      </c>
      <c r="E43" s="139">
        <f>SUM(E40:E42)</f>
        <v>41.546798135999992</v>
      </c>
      <c r="F43" s="139">
        <f t="shared" si="27"/>
        <v>100</v>
      </c>
      <c r="G43" s="139">
        <f>(E43*100)/$E$43</f>
        <v>99.999999999999986</v>
      </c>
      <c r="K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T43" s="126"/>
      <c r="AU43" s="126"/>
    </row>
    <row r="44" spans="1:47" ht="30" customHeight="1">
      <c r="A44" s="187"/>
      <c r="B44" s="140"/>
      <c r="C44" s="135"/>
      <c r="K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T44" s="126"/>
      <c r="AU44" s="126"/>
    </row>
    <row r="45" spans="1:47" ht="30" customHeight="1">
      <c r="A45" s="187"/>
      <c r="B45" s="140"/>
      <c r="C45" s="135"/>
      <c r="K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T45" s="126"/>
      <c r="AU45" s="126"/>
    </row>
    <row r="46" spans="1:47" ht="30" customHeight="1">
      <c r="A46" s="187"/>
      <c r="B46" s="140"/>
      <c r="C46" s="135"/>
      <c r="K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T46" s="126"/>
      <c r="AU46" s="126"/>
    </row>
    <row r="47" spans="1:47" ht="30" customHeight="1">
      <c r="A47" s="187"/>
      <c r="B47" s="140"/>
      <c r="C47" s="135"/>
      <c r="K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T47" s="126"/>
      <c r="AU47" s="126"/>
    </row>
    <row r="48" spans="1:47" ht="30" customHeight="1">
      <c r="A48" s="187"/>
      <c r="B48" s="140"/>
      <c r="C48" s="135"/>
      <c r="K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T48" s="126"/>
      <c r="AU48" s="126"/>
    </row>
    <row r="49" spans="1:47" ht="30" customHeight="1">
      <c r="A49" s="187"/>
      <c r="B49" s="140"/>
      <c r="C49" s="135"/>
      <c r="K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T49" s="126"/>
      <c r="AU49" s="126"/>
    </row>
    <row r="50" spans="1:47" ht="30" customHeight="1">
      <c r="A50" s="187"/>
      <c r="B50" s="140"/>
      <c r="C50" s="135"/>
      <c r="K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T50" s="126"/>
      <c r="AU50" s="126"/>
    </row>
    <row r="51" spans="1:47" ht="30" customHeight="1">
      <c r="A51" s="187"/>
      <c r="B51" s="140"/>
      <c r="C51" s="135"/>
      <c r="K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T51" s="126"/>
      <c r="AU51" s="126"/>
    </row>
    <row r="52" spans="1:47" ht="30" customHeight="1">
      <c r="A52" s="187"/>
      <c r="B52" s="140"/>
      <c r="C52" s="135"/>
      <c r="K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T52" s="126"/>
      <c r="AU52" s="126"/>
    </row>
    <row r="53" spans="1:47" ht="30" customHeight="1">
      <c r="A53" s="187"/>
      <c r="B53" s="140"/>
      <c r="C53" s="135"/>
      <c r="K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T53" s="126"/>
      <c r="AU53" s="126"/>
    </row>
    <row r="54" spans="1:47" ht="30" customHeight="1">
      <c r="A54" s="187"/>
      <c r="B54" s="140"/>
      <c r="C54" s="135"/>
      <c r="K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T54" s="126"/>
      <c r="AU54" s="126"/>
    </row>
    <row r="55" spans="1:47" ht="30" customHeight="1">
      <c r="A55" s="187"/>
      <c r="B55" s="140"/>
      <c r="C55" s="135"/>
      <c r="K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T55" s="126"/>
      <c r="AU55" s="126"/>
    </row>
    <row r="56" spans="1:47" ht="30" customHeight="1">
      <c r="A56" s="187"/>
      <c r="B56" s="140"/>
      <c r="C56" s="135"/>
      <c r="K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T56" s="126"/>
      <c r="AU56" s="126"/>
    </row>
    <row r="57" spans="1:47" ht="30" customHeight="1">
      <c r="A57" s="187"/>
      <c r="B57" s="140"/>
      <c r="C57" s="135"/>
      <c r="K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T57" s="126"/>
      <c r="AU57" s="126"/>
    </row>
    <row r="58" spans="1:47" ht="30" customHeight="1">
      <c r="K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T58" s="126"/>
      <c r="AU58" s="126"/>
    </row>
    <row r="59" spans="1:47" ht="30" customHeight="1">
      <c r="K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T59" s="126"/>
      <c r="AU59" s="126"/>
    </row>
    <row r="60" spans="1:47" ht="30" customHeight="1">
      <c r="K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T60" s="126"/>
      <c r="AU60" s="126"/>
    </row>
    <row r="61" spans="1:47" ht="30" customHeight="1">
      <c r="K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T61" s="126"/>
      <c r="AU61" s="126"/>
    </row>
    <row r="62" spans="1:47" ht="30" customHeight="1">
      <c r="K62" s="126"/>
      <c r="AS62" s="131"/>
    </row>
    <row r="63" spans="1:47" ht="30" customHeight="1">
      <c r="C63" s="231" t="s">
        <v>292</v>
      </c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AS63" s="131"/>
    </row>
    <row r="64" spans="1:47" ht="30" customHeight="1">
      <c r="A64" s="188"/>
      <c r="B64" s="156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T64" s="126"/>
      <c r="AU64" s="126"/>
    </row>
    <row r="65" spans="1:47" ht="30" customHeight="1">
      <c r="A65" s="189"/>
      <c r="B65" s="157"/>
      <c r="C65" s="158" t="s">
        <v>17</v>
      </c>
      <c r="D65" s="159" t="s">
        <v>18</v>
      </c>
      <c r="E65" s="159" t="s">
        <v>19</v>
      </c>
      <c r="F65" s="159" t="s">
        <v>238</v>
      </c>
      <c r="G65" s="159" t="s">
        <v>21</v>
      </c>
      <c r="H65" s="160" t="s">
        <v>78</v>
      </c>
      <c r="I65" s="159" t="s">
        <v>79</v>
      </c>
      <c r="J65" s="159" t="s">
        <v>23</v>
      </c>
      <c r="K65" s="159" t="s">
        <v>239</v>
      </c>
      <c r="L65" s="159" t="s">
        <v>25</v>
      </c>
      <c r="M65" s="159" t="s">
        <v>26</v>
      </c>
      <c r="N65" s="159" t="s">
        <v>22</v>
      </c>
      <c r="O65" s="159" t="s">
        <v>27</v>
      </c>
      <c r="P65" s="159" t="s">
        <v>28</v>
      </c>
      <c r="Q65" s="159" t="s">
        <v>240</v>
      </c>
      <c r="Y65" s="125"/>
      <c r="Z65" s="125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T65" s="126"/>
      <c r="AU65" s="126"/>
    </row>
    <row r="66" spans="1:47" ht="30" customHeight="1">
      <c r="A66" s="189"/>
      <c r="B66" s="157"/>
      <c r="C66" s="161" t="s">
        <v>233</v>
      </c>
      <c r="D66" s="227">
        <f>H9</f>
        <v>0</v>
      </c>
      <c r="E66" s="228">
        <f>J9</f>
        <v>0</v>
      </c>
      <c r="F66" s="228">
        <f>L9</f>
        <v>0</v>
      </c>
      <c r="G66" s="228">
        <f>N9</f>
        <v>0</v>
      </c>
      <c r="H66" s="163">
        <f>P9</f>
        <v>0</v>
      </c>
      <c r="I66" s="163">
        <f>R9</f>
        <v>0</v>
      </c>
      <c r="J66" s="163">
        <f>T9</f>
        <v>0</v>
      </c>
      <c r="K66" s="163">
        <f>V9</f>
        <v>0</v>
      </c>
      <c r="L66" s="163">
        <f>X9</f>
        <v>0</v>
      </c>
      <c r="M66" s="163">
        <f>Z9</f>
        <v>0</v>
      </c>
      <c r="N66" s="163">
        <f>AB9</f>
        <v>0</v>
      </c>
      <c r="O66" s="163">
        <f>AD9</f>
        <v>0</v>
      </c>
      <c r="P66" s="163">
        <f t="shared" ref="P66:P84" si="28">SUM(D66:O66)</f>
        <v>0</v>
      </c>
      <c r="Q66" s="163">
        <f t="shared" ref="Q66:Q84" si="29">AVERAGE(D66:O66)</f>
        <v>0</v>
      </c>
      <c r="Y66" s="125"/>
      <c r="Z66" s="125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T66" s="126"/>
      <c r="AU66" s="126"/>
    </row>
    <row r="67" spans="1:47" ht="30" customHeight="1">
      <c r="A67" s="189"/>
      <c r="B67" s="157"/>
      <c r="C67" s="161" t="s">
        <v>234</v>
      </c>
      <c r="D67" s="227">
        <f>H10</f>
        <v>0</v>
      </c>
      <c r="E67" s="228">
        <f>J10</f>
        <v>0</v>
      </c>
      <c r="F67" s="228">
        <f>L10</f>
        <v>0</v>
      </c>
      <c r="G67" s="228">
        <f>N10</f>
        <v>0</v>
      </c>
      <c r="H67" s="163">
        <f>P10</f>
        <v>0</v>
      </c>
      <c r="I67" s="163">
        <f>R10</f>
        <v>0</v>
      </c>
      <c r="J67" s="163">
        <f>T10</f>
        <v>0</v>
      </c>
      <c r="K67" s="163">
        <f>V10</f>
        <v>0</v>
      </c>
      <c r="L67" s="163">
        <f>X10</f>
        <v>0</v>
      </c>
      <c r="M67" s="163">
        <f>Z10</f>
        <v>0</v>
      </c>
      <c r="N67" s="163">
        <f>AB10</f>
        <v>0</v>
      </c>
      <c r="O67" s="163">
        <f>AD10</f>
        <v>0</v>
      </c>
      <c r="P67" s="163">
        <f t="shared" si="28"/>
        <v>0</v>
      </c>
      <c r="Q67" s="163">
        <f t="shared" si="29"/>
        <v>0</v>
      </c>
      <c r="Y67" s="125"/>
      <c r="Z67" s="125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T67" s="126"/>
      <c r="AU67" s="126"/>
    </row>
    <row r="68" spans="1:47" ht="30" customHeight="1">
      <c r="A68" s="189"/>
      <c r="B68" s="157"/>
      <c r="C68" s="161" t="s">
        <v>241</v>
      </c>
      <c r="D68" s="228">
        <f t="shared" ref="D68:D81" si="30">H13</f>
        <v>0</v>
      </c>
      <c r="E68" s="228">
        <f t="shared" ref="E68:E81" si="31">J13</f>
        <v>248.02430000000001</v>
      </c>
      <c r="F68" s="228">
        <f t="shared" ref="F68:F81" si="32">L13</f>
        <v>97.97645</v>
      </c>
      <c r="G68" s="228">
        <f t="shared" ref="G68:G81" si="33">N13</f>
        <v>42.890390000000004</v>
      </c>
      <c r="H68" s="163">
        <f t="shared" ref="H68:H81" si="34">P13</f>
        <v>145.69029599999999</v>
      </c>
      <c r="I68" s="163">
        <f t="shared" ref="I68:I81" si="35">R13</f>
        <v>0</v>
      </c>
      <c r="J68" s="163">
        <f t="shared" ref="J68:J81" si="36">T13</f>
        <v>0</v>
      </c>
      <c r="K68" s="163">
        <f t="shared" ref="K68:K81" si="37">V13</f>
        <v>0</v>
      </c>
      <c r="L68" s="163">
        <f t="shared" ref="L68:L81" si="38">X13</f>
        <v>0</v>
      </c>
      <c r="M68" s="163">
        <f t="shared" ref="M68:M81" si="39">Z13</f>
        <v>0</v>
      </c>
      <c r="N68" s="163">
        <f t="shared" ref="N68:N81" si="40">AB13</f>
        <v>0</v>
      </c>
      <c r="O68" s="163">
        <f t="shared" ref="O68:O81" si="41">AD13</f>
        <v>0</v>
      </c>
      <c r="P68" s="163">
        <f t="shared" si="28"/>
        <v>534.58143600000005</v>
      </c>
      <c r="Q68" s="163">
        <f t="shared" si="29"/>
        <v>44.548453000000002</v>
      </c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T68" s="126"/>
      <c r="AU68" s="126"/>
    </row>
    <row r="69" spans="1:47" ht="30" customHeight="1">
      <c r="A69" s="189"/>
      <c r="B69" s="157"/>
      <c r="C69" s="161" t="s">
        <v>242</v>
      </c>
      <c r="D69" s="228">
        <f t="shared" si="30"/>
        <v>0</v>
      </c>
      <c r="E69" s="228">
        <f t="shared" si="31"/>
        <v>0</v>
      </c>
      <c r="F69" s="228">
        <f t="shared" si="32"/>
        <v>0</v>
      </c>
      <c r="G69" s="228">
        <f t="shared" si="33"/>
        <v>0</v>
      </c>
      <c r="H69" s="163">
        <f t="shared" si="34"/>
        <v>0</v>
      </c>
      <c r="I69" s="163">
        <f t="shared" si="35"/>
        <v>0</v>
      </c>
      <c r="J69" s="163">
        <f t="shared" si="36"/>
        <v>0</v>
      </c>
      <c r="K69" s="163">
        <f t="shared" si="37"/>
        <v>0</v>
      </c>
      <c r="L69" s="163">
        <f t="shared" si="38"/>
        <v>0</v>
      </c>
      <c r="M69" s="163">
        <f t="shared" si="39"/>
        <v>0</v>
      </c>
      <c r="N69" s="163">
        <f t="shared" si="40"/>
        <v>0</v>
      </c>
      <c r="O69" s="163">
        <f t="shared" si="41"/>
        <v>0</v>
      </c>
      <c r="P69" s="163">
        <f t="shared" si="28"/>
        <v>0</v>
      </c>
      <c r="Q69" s="163">
        <f t="shared" si="29"/>
        <v>0</v>
      </c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T69" s="126"/>
      <c r="AU69" s="126"/>
    </row>
    <row r="70" spans="1:47" ht="30" customHeight="1">
      <c r="A70" s="189"/>
      <c r="B70" s="157"/>
      <c r="C70" s="161" t="s">
        <v>243</v>
      </c>
      <c r="D70" s="228">
        <f t="shared" si="30"/>
        <v>0</v>
      </c>
      <c r="E70" s="228">
        <f t="shared" si="31"/>
        <v>0</v>
      </c>
      <c r="F70" s="228">
        <f t="shared" si="32"/>
        <v>0</v>
      </c>
      <c r="G70" s="228">
        <f t="shared" si="33"/>
        <v>0</v>
      </c>
      <c r="H70" s="163">
        <f t="shared" si="34"/>
        <v>0</v>
      </c>
      <c r="I70" s="163">
        <f t="shared" si="35"/>
        <v>0</v>
      </c>
      <c r="J70" s="163">
        <f t="shared" si="36"/>
        <v>0</v>
      </c>
      <c r="K70" s="163">
        <f t="shared" si="37"/>
        <v>0</v>
      </c>
      <c r="L70" s="163">
        <f t="shared" si="38"/>
        <v>0</v>
      </c>
      <c r="M70" s="163">
        <f t="shared" si="39"/>
        <v>0</v>
      </c>
      <c r="N70" s="163">
        <f t="shared" si="40"/>
        <v>0</v>
      </c>
      <c r="O70" s="163">
        <f t="shared" si="41"/>
        <v>0</v>
      </c>
      <c r="P70" s="163">
        <f t="shared" si="28"/>
        <v>0</v>
      </c>
      <c r="Q70" s="163">
        <f t="shared" si="29"/>
        <v>0</v>
      </c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T70" s="126"/>
      <c r="AU70" s="126"/>
    </row>
    <row r="71" spans="1:47" ht="30" customHeight="1">
      <c r="A71" s="189"/>
      <c r="B71" s="157"/>
      <c r="C71" s="161" t="s">
        <v>235</v>
      </c>
      <c r="D71" s="228">
        <f t="shared" si="30"/>
        <v>0</v>
      </c>
      <c r="E71" s="228">
        <f t="shared" si="31"/>
        <v>0</v>
      </c>
      <c r="F71" s="228">
        <f t="shared" si="32"/>
        <v>0</v>
      </c>
      <c r="G71" s="228">
        <f t="shared" si="33"/>
        <v>0</v>
      </c>
      <c r="H71" s="163">
        <f t="shared" si="34"/>
        <v>0</v>
      </c>
      <c r="I71" s="163">
        <f t="shared" si="35"/>
        <v>0</v>
      </c>
      <c r="J71" s="163">
        <f t="shared" si="36"/>
        <v>0</v>
      </c>
      <c r="K71" s="163">
        <f t="shared" si="37"/>
        <v>0</v>
      </c>
      <c r="L71" s="163">
        <f t="shared" si="38"/>
        <v>0</v>
      </c>
      <c r="M71" s="163">
        <f t="shared" si="39"/>
        <v>0</v>
      </c>
      <c r="N71" s="163">
        <f t="shared" si="40"/>
        <v>0</v>
      </c>
      <c r="O71" s="163">
        <f t="shared" si="41"/>
        <v>0</v>
      </c>
      <c r="P71" s="163">
        <f t="shared" si="28"/>
        <v>0</v>
      </c>
      <c r="Q71" s="163">
        <f t="shared" si="29"/>
        <v>0</v>
      </c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T71" s="126"/>
      <c r="AU71" s="126"/>
    </row>
    <row r="72" spans="1:47" ht="30" customHeight="1">
      <c r="A72" s="189"/>
      <c r="B72" s="157"/>
      <c r="C72" s="161" t="s">
        <v>245</v>
      </c>
      <c r="D72" s="228">
        <f t="shared" si="30"/>
        <v>487.20000000000005</v>
      </c>
      <c r="E72" s="228">
        <f t="shared" si="31"/>
        <v>526.17600000000004</v>
      </c>
      <c r="F72" s="228">
        <f t="shared" si="32"/>
        <v>604.12800000000004</v>
      </c>
      <c r="G72" s="228">
        <f t="shared" si="33"/>
        <v>467.71199999999999</v>
      </c>
      <c r="H72" s="163">
        <f t="shared" si="34"/>
        <v>0</v>
      </c>
      <c r="I72" s="163">
        <f t="shared" si="35"/>
        <v>0</v>
      </c>
      <c r="J72" s="163">
        <f t="shared" si="36"/>
        <v>0</v>
      </c>
      <c r="K72" s="163">
        <f t="shared" si="37"/>
        <v>0</v>
      </c>
      <c r="L72" s="163">
        <f t="shared" si="38"/>
        <v>0</v>
      </c>
      <c r="M72" s="163">
        <f t="shared" si="39"/>
        <v>0</v>
      </c>
      <c r="N72" s="163">
        <f t="shared" si="40"/>
        <v>0</v>
      </c>
      <c r="O72" s="163">
        <f t="shared" si="41"/>
        <v>0</v>
      </c>
      <c r="P72" s="163">
        <f t="shared" si="28"/>
        <v>2085.2160000000003</v>
      </c>
      <c r="Q72" s="163">
        <f t="shared" si="29"/>
        <v>173.76800000000003</v>
      </c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T72" s="126"/>
      <c r="AU72" s="126"/>
    </row>
    <row r="73" spans="1:47" ht="30" customHeight="1">
      <c r="A73" s="189"/>
      <c r="B73" s="157"/>
      <c r="C73" s="161" t="s">
        <v>244</v>
      </c>
      <c r="D73" s="228">
        <f t="shared" si="30"/>
        <v>0</v>
      </c>
      <c r="E73" s="228">
        <f t="shared" si="31"/>
        <v>75.019391999999996</v>
      </c>
      <c r="F73" s="228">
        <f t="shared" si="32"/>
        <v>68.51308800000001</v>
      </c>
      <c r="G73" s="228">
        <f t="shared" si="33"/>
        <v>74.971008000000026</v>
      </c>
      <c r="H73" s="163">
        <f t="shared" si="34"/>
        <v>0</v>
      </c>
      <c r="I73" s="163">
        <f t="shared" si="35"/>
        <v>0</v>
      </c>
      <c r="J73" s="163">
        <f t="shared" si="36"/>
        <v>0</v>
      </c>
      <c r="K73" s="163">
        <f t="shared" si="37"/>
        <v>0</v>
      </c>
      <c r="L73" s="163">
        <f t="shared" si="38"/>
        <v>0</v>
      </c>
      <c r="M73" s="163">
        <f t="shared" si="39"/>
        <v>0</v>
      </c>
      <c r="N73" s="163">
        <f t="shared" si="40"/>
        <v>0</v>
      </c>
      <c r="O73" s="163">
        <f t="shared" si="41"/>
        <v>0</v>
      </c>
      <c r="P73" s="163">
        <f t="shared" si="28"/>
        <v>218.50348800000006</v>
      </c>
      <c r="Q73" s="163">
        <f t="shared" si="29"/>
        <v>18.208624000000004</v>
      </c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T73" s="126"/>
      <c r="AU73" s="126"/>
    </row>
    <row r="74" spans="1:47" ht="30" customHeight="1">
      <c r="A74" s="189"/>
      <c r="B74" s="157"/>
      <c r="C74" s="161" t="s">
        <v>236</v>
      </c>
      <c r="D74" s="228">
        <f t="shared" si="30"/>
        <v>0</v>
      </c>
      <c r="E74" s="228">
        <f t="shared" si="31"/>
        <v>0</v>
      </c>
      <c r="F74" s="228">
        <f t="shared" si="32"/>
        <v>0</v>
      </c>
      <c r="G74" s="228">
        <f t="shared" si="33"/>
        <v>0</v>
      </c>
      <c r="H74" s="163">
        <f t="shared" si="34"/>
        <v>0</v>
      </c>
      <c r="I74" s="163">
        <f t="shared" si="35"/>
        <v>0</v>
      </c>
      <c r="J74" s="163">
        <f t="shared" si="36"/>
        <v>0</v>
      </c>
      <c r="K74" s="163">
        <f t="shared" si="37"/>
        <v>0</v>
      </c>
      <c r="L74" s="163">
        <f t="shared" si="38"/>
        <v>0</v>
      </c>
      <c r="M74" s="163">
        <f t="shared" si="39"/>
        <v>0</v>
      </c>
      <c r="N74" s="163">
        <f t="shared" si="40"/>
        <v>0</v>
      </c>
      <c r="O74" s="163">
        <f t="shared" si="41"/>
        <v>0</v>
      </c>
      <c r="P74" s="163">
        <f t="shared" si="28"/>
        <v>0</v>
      </c>
      <c r="Q74" s="163">
        <f t="shared" si="29"/>
        <v>0</v>
      </c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T74" s="126"/>
      <c r="AU74" s="126"/>
    </row>
    <row r="75" spans="1:47" ht="30" customHeight="1">
      <c r="A75" s="189"/>
      <c r="B75" s="157"/>
      <c r="C75" s="161" t="s">
        <v>237</v>
      </c>
      <c r="D75" s="228">
        <f t="shared" si="30"/>
        <v>0</v>
      </c>
      <c r="E75" s="228">
        <f t="shared" si="31"/>
        <v>0</v>
      </c>
      <c r="F75" s="228">
        <f t="shared" si="32"/>
        <v>0</v>
      </c>
      <c r="G75" s="228">
        <f t="shared" si="33"/>
        <v>0</v>
      </c>
      <c r="H75" s="163">
        <f t="shared" si="34"/>
        <v>0</v>
      </c>
      <c r="I75" s="163">
        <f t="shared" si="35"/>
        <v>0</v>
      </c>
      <c r="J75" s="163">
        <f t="shared" si="36"/>
        <v>0</v>
      </c>
      <c r="K75" s="163">
        <f t="shared" si="37"/>
        <v>0</v>
      </c>
      <c r="L75" s="163">
        <f t="shared" si="38"/>
        <v>0</v>
      </c>
      <c r="M75" s="163">
        <f t="shared" si="39"/>
        <v>0</v>
      </c>
      <c r="N75" s="163">
        <f t="shared" si="40"/>
        <v>0</v>
      </c>
      <c r="O75" s="163">
        <f t="shared" si="41"/>
        <v>0</v>
      </c>
      <c r="P75" s="163">
        <f t="shared" si="28"/>
        <v>0</v>
      </c>
      <c r="Q75" s="163">
        <f t="shared" si="29"/>
        <v>0</v>
      </c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T75" s="126"/>
      <c r="AU75" s="126"/>
    </row>
    <row r="76" spans="1:47" ht="30" customHeight="1">
      <c r="A76" s="189"/>
      <c r="B76" s="157"/>
      <c r="C76" s="161" t="s">
        <v>7</v>
      </c>
      <c r="D76" s="228">
        <f t="shared" si="30"/>
        <v>5949.4498720000001</v>
      </c>
      <c r="E76" s="228">
        <f t="shared" si="31"/>
        <v>9253.2889720000003</v>
      </c>
      <c r="F76" s="228">
        <f t="shared" si="32"/>
        <v>10315.076572</v>
      </c>
      <c r="G76" s="228">
        <f t="shared" si="33"/>
        <v>9230.7934719999994</v>
      </c>
      <c r="H76" s="163">
        <f t="shared" si="34"/>
        <v>0</v>
      </c>
      <c r="I76" s="163">
        <f t="shared" si="35"/>
        <v>0</v>
      </c>
      <c r="J76" s="163">
        <f t="shared" si="36"/>
        <v>0</v>
      </c>
      <c r="K76" s="163">
        <f t="shared" si="37"/>
        <v>0</v>
      </c>
      <c r="L76" s="163">
        <f t="shared" si="38"/>
        <v>0</v>
      </c>
      <c r="M76" s="163">
        <f t="shared" si="39"/>
        <v>0</v>
      </c>
      <c r="N76" s="163">
        <f t="shared" si="40"/>
        <v>0</v>
      </c>
      <c r="O76" s="163">
        <f t="shared" si="41"/>
        <v>0</v>
      </c>
      <c r="P76" s="163">
        <f t="shared" si="28"/>
        <v>34748.608887999995</v>
      </c>
      <c r="Q76" s="163">
        <f t="shared" si="29"/>
        <v>2895.7174073333331</v>
      </c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T76" s="126"/>
      <c r="AU76" s="126"/>
    </row>
    <row r="77" spans="1:47" ht="30" customHeight="1">
      <c r="A77" s="189"/>
      <c r="B77" s="157"/>
      <c r="C77" s="161" t="s">
        <v>40</v>
      </c>
      <c r="D77" s="228">
        <f t="shared" si="30"/>
        <v>446.67499999999995</v>
      </c>
      <c r="E77" s="228">
        <f t="shared" si="31"/>
        <v>394.125</v>
      </c>
      <c r="F77" s="228">
        <f t="shared" si="32"/>
        <v>420.4</v>
      </c>
      <c r="G77" s="228">
        <f t="shared" si="33"/>
        <v>446.67499999999995</v>
      </c>
      <c r="H77" s="163">
        <f t="shared" si="34"/>
        <v>0</v>
      </c>
      <c r="I77" s="163">
        <f t="shared" si="35"/>
        <v>0</v>
      </c>
      <c r="J77" s="163">
        <f t="shared" si="36"/>
        <v>0</v>
      </c>
      <c r="K77" s="163">
        <f t="shared" si="37"/>
        <v>0</v>
      </c>
      <c r="L77" s="163">
        <f t="shared" si="38"/>
        <v>0</v>
      </c>
      <c r="M77" s="163">
        <f t="shared" si="39"/>
        <v>0</v>
      </c>
      <c r="N77" s="163">
        <f t="shared" si="40"/>
        <v>0</v>
      </c>
      <c r="O77" s="163">
        <f t="shared" si="41"/>
        <v>0</v>
      </c>
      <c r="P77" s="163">
        <f t="shared" si="28"/>
        <v>1707.8749999999998</v>
      </c>
      <c r="Q77" s="163">
        <f t="shared" si="29"/>
        <v>142.32291666666666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T77" s="126"/>
      <c r="AU77" s="126"/>
    </row>
    <row r="78" spans="1:47" ht="30" customHeight="1">
      <c r="A78" s="189"/>
      <c r="B78" s="157"/>
      <c r="C78" s="161" t="s">
        <v>84</v>
      </c>
      <c r="D78" s="228">
        <f t="shared" si="30"/>
        <v>444.57932799999998</v>
      </c>
      <c r="E78" s="228">
        <f t="shared" si="31"/>
        <v>443.64146399999993</v>
      </c>
      <c r="F78" s="228">
        <f t="shared" si="32"/>
        <v>405.16519599999998</v>
      </c>
      <c r="G78" s="228">
        <f t="shared" si="33"/>
        <v>443.35533600000002</v>
      </c>
      <c r="H78" s="163">
        <f t="shared" si="34"/>
        <v>0</v>
      </c>
      <c r="I78" s="163">
        <f t="shared" si="35"/>
        <v>0</v>
      </c>
      <c r="J78" s="163">
        <f t="shared" si="36"/>
        <v>0</v>
      </c>
      <c r="K78" s="163">
        <f t="shared" si="37"/>
        <v>0</v>
      </c>
      <c r="L78" s="163">
        <f t="shared" si="38"/>
        <v>0</v>
      </c>
      <c r="M78" s="163">
        <f t="shared" si="39"/>
        <v>0</v>
      </c>
      <c r="N78" s="163">
        <f t="shared" si="40"/>
        <v>0</v>
      </c>
      <c r="O78" s="163">
        <f t="shared" si="41"/>
        <v>0</v>
      </c>
      <c r="P78" s="163">
        <f t="shared" si="28"/>
        <v>1736.7413239999998</v>
      </c>
      <c r="Q78" s="163">
        <f t="shared" si="29"/>
        <v>144.72844366666666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T78" s="126"/>
      <c r="AU78" s="126"/>
    </row>
    <row r="79" spans="1:47" ht="30" customHeight="1">
      <c r="A79" s="189"/>
      <c r="B79" s="157"/>
      <c r="C79" s="161" t="s">
        <v>85</v>
      </c>
      <c r="D79" s="228">
        <f t="shared" si="30"/>
        <v>0</v>
      </c>
      <c r="E79" s="228">
        <f t="shared" si="31"/>
        <v>0</v>
      </c>
      <c r="F79" s="228">
        <f t="shared" si="32"/>
        <v>0</v>
      </c>
      <c r="G79" s="228">
        <f t="shared" si="33"/>
        <v>0</v>
      </c>
      <c r="H79" s="163">
        <f t="shared" si="34"/>
        <v>0</v>
      </c>
      <c r="I79" s="163">
        <f t="shared" si="35"/>
        <v>0</v>
      </c>
      <c r="J79" s="163">
        <f t="shared" si="36"/>
        <v>0</v>
      </c>
      <c r="K79" s="163">
        <f t="shared" si="37"/>
        <v>0</v>
      </c>
      <c r="L79" s="163">
        <f t="shared" si="38"/>
        <v>0</v>
      </c>
      <c r="M79" s="163">
        <f t="shared" si="39"/>
        <v>0</v>
      </c>
      <c r="N79" s="163">
        <f t="shared" si="40"/>
        <v>0</v>
      </c>
      <c r="O79" s="163">
        <f t="shared" si="41"/>
        <v>0</v>
      </c>
      <c r="P79" s="163">
        <f t="shared" si="28"/>
        <v>0</v>
      </c>
      <c r="Q79" s="163">
        <f t="shared" si="29"/>
        <v>0</v>
      </c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T79" s="126"/>
      <c r="AU79" s="126"/>
    </row>
    <row r="80" spans="1:47" ht="30" customHeight="1">
      <c r="A80" s="189"/>
      <c r="B80" s="157"/>
      <c r="C80" s="164" t="s">
        <v>29</v>
      </c>
      <c r="D80" s="228">
        <f t="shared" si="30"/>
        <v>132.93599999999998</v>
      </c>
      <c r="E80" s="228">
        <f t="shared" si="31"/>
        <v>126.44</v>
      </c>
      <c r="F80" s="228">
        <f t="shared" si="32"/>
        <v>130.15199999999999</v>
      </c>
      <c r="G80" s="228">
        <f t="shared" si="33"/>
        <v>125.744</v>
      </c>
      <c r="H80" s="163">
        <f t="shared" si="34"/>
        <v>0</v>
      </c>
      <c r="I80" s="163">
        <f t="shared" si="35"/>
        <v>0</v>
      </c>
      <c r="J80" s="163">
        <f t="shared" si="36"/>
        <v>0</v>
      </c>
      <c r="K80" s="163">
        <f t="shared" si="37"/>
        <v>0</v>
      </c>
      <c r="L80" s="163">
        <f t="shared" si="38"/>
        <v>0</v>
      </c>
      <c r="M80" s="163">
        <f t="shared" si="39"/>
        <v>0</v>
      </c>
      <c r="N80" s="163">
        <f t="shared" si="40"/>
        <v>0</v>
      </c>
      <c r="O80" s="163">
        <f t="shared" si="41"/>
        <v>0</v>
      </c>
      <c r="P80" s="163">
        <f t="shared" si="28"/>
        <v>515.27199999999993</v>
      </c>
      <c r="Q80" s="163">
        <f t="shared" si="29"/>
        <v>42.93933333333333</v>
      </c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T80" s="126"/>
      <c r="AU80" s="126"/>
    </row>
    <row r="81" spans="1:47" ht="30" customHeight="1">
      <c r="A81" s="188"/>
      <c r="B81" s="165"/>
      <c r="C81" s="166" t="s">
        <v>112</v>
      </c>
      <c r="D81" s="228">
        <f t="shared" si="30"/>
        <v>0</v>
      </c>
      <c r="E81" s="228">
        <f t="shared" si="31"/>
        <v>0</v>
      </c>
      <c r="F81" s="228">
        <f t="shared" si="32"/>
        <v>0</v>
      </c>
      <c r="G81" s="228">
        <f t="shared" si="33"/>
        <v>0</v>
      </c>
      <c r="H81" s="163">
        <f t="shared" si="34"/>
        <v>0</v>
      </c>
      <c r="I81" s="163">
        <f t="shared" si="35"/>
        <v>0</v>
      </c>
      <c r="J81" s="163">
        <f t="shared" si="36"/>
        <v>0</v>
      </c>
      <c r="K81" s="163">
        <f t="shared" si="37"/>
        <v>0</v>
      </c>
      <c r="L81" s="163">
        <f t="shared" si="38"/>
        <v>0</v>
      </c>
      <c r="M81" s="167">
        <f t="shared" si="39"/>
        <v>0</v>
      </c>
      <c r="N81" s="163">
        <f t="shared" si="40"/>
        <v>0</v>
      </c>
      <c r="O81" s="163">
        <f t="shared" si="41"/>
        <v>0</v>
      </c>
      <c r="P81" s="163">
        <f t="shared" si="28"/>
        <v>0</v>
      </c>
      <c r="Q81" s="163">
        <f t="shared" si="29"/>
        <v>0</v>
      </c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T81" s="126"/>
      <c r="AU81" s="126"/>
    </row>
    <row r="82" spans="1:47" ht="30" customHeight="1">
      <c r="C82" s="168" t="s">
        <v>255</v>
      </c>
      <c r="D82" s="228">
        <v>58</v>
      </c>
      <c r="E82" s="228">
        <v>58</v>
      </c>
      <c r="F82" s="228">
        <v>58</v>
      </c>
      <c r="G82" s="228">
        <v>58</v>
      </c>
      <c r="H82" s="192">
        <v>58</v>
      </c>
      <c r="I82" s="192">
        <v>58</v>
      </c>
      <c r="J82" s="192">
        <v>59</v>
      </c>
      <c r="K82" s="192">
        <v>59</v>
      </c>
      <c r="L82" s="192">
        <v>59</v>
      </c>
      <c r="M82" s="192">
        <v>59</v>
      </c>
      <c r="N82" s="192">
        <v>59</v>
      </c>
      <c r="O82" s="192">
        <v>59</v>
      </c>
      <c r="P82" s="163">
        <f t="shared" si="28"/>
        <v>702</v>
      </c>
      <c r="Q82" s="163">
        <f t="shared" si="29"/>
        <v>58.5</v>
      </c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T82" s="126"/>
      <c r="AU82" s="126"/>
    </row>
    <row r="83" spans="1:47" ht="30" customHeight="1">
      <c r="C83" s="168" t="s">
        <v>287</v>
      </c>
      <c r="D83" s="228">
        <f>'สรุปการคำนวณ ปี 2567'!C75</f>
        <v>58</v>
      </c>
      <c r="E83" s="228">
        <f>'สรุปการคำนวณ ปี 2567'!D75</f>
        <v>58</v>
      </c>
      <c r="F83" s="228">
        <f>'สรุปการคำนวณ ปี 2567'!E75</f>
        <v>58</v>
      </c>
      <c r="G83" s="228">
        <f>'สรุปการคำนวณ ปี 2567'!F75</f>
        <v>58</v>
      </c>
      <c r="H83" s="163">
        <f>'สรุปการคำนวณ ปี 2567'!G75</f>
        <v>58</v>
      </c>
      <c r="I83" s="163">
        <f>'สรุปการคำนวณ ปี 2567'!H75</f>
        <v>58</v>
      </c>
      <c r="J83" s="163">
        <f>'สรุปการคำนวณ ปี 2567'!I75</f>
        <v>58</v>
      </c>
      <c r="K83" s="163">
        <f>'สรุปการคำนวณ ปี 2567'!J75</f>
        <v>58</v>
      </c>
      <c r="L83" s="163">
        <f>'สรุปการคำนวณ ปี 2567'!K75</f>
        <v>58</v>
      </c>
      <c r="M83" s="163">
        <f>'สรุปการคำนวณ ปี 2567'!L75</f>
        <v>58</v>
      </c>
      <c r="N83" s="163">
        <f>'สรุปการคำนวณ ปี 2567'!M75</f>
        <v>58</v>
      </c>
      <c r="O83" s="163">
        <f>'สรุปการคำนวณ ปี 2567'!N75</f>
        <v>58</v>
      </c>
      <c r="P83" s="163">
        <f>'สรุปการคำนวณ ปี 2567'!O75</f>
        <v>696</v>
      </c>
      <c r="Q83" s="163">
        <f t="shared" si="29"/>
        <v>58</v>
      </c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T83" s="126"/>
      <c r="AU83" s="126"/>
    </row>
    <row r="84" spans="1:47" ht="30" customHeight="1">
      <c r="C84" s="168" t="s">
        <v>272</v>
      </c>
      <c r="D84" s="228">
        <f>SUM(D66:D81)</f>
        <v>7460.8401999999996</v>
      </c>
      <c r="E84" s="228">
        <f t="shared" ref="E84:H84" si="42">SUM(E66:E81)</f>
        <v>11066.715128000002</v>
      </c>
      <c r="F84" s="228">
        <f t="shared" si="42"/>
        <v>12041.411306</v>
      </c>
      <c r="G84" s="228">
        <f t="shared" si="42"/>
        <v>10832.141206</v>
      </c>
      <c r="H84" s="163">
        <f t="shared" si="42"/>
        <v>145.69029599999999</v>
      </c>
      <c r="I84" s="163">
        <f t="shared" ref="I84:O84" si="43">SUM(I66:I81)</f>
        <v>0</v>
      </c>
      <c r="J84" s="163">
        <f t="shared" si="43"/>
        <v>0</v>
      </c>
      <c r="K84" s="163">
        <f t="shared" si="43"/>
        <v>0</v>
      </c>
      <c r="L84" s="163">
        <f t="shared" si="43"/>
        <v>0</v>
      </c>
      <c r="M84" s="163">
        <f t="shared" si="43"/>
        <v>0</v>
      </c>
      <c r="N84" s="163">
        <f t="shared" si="43"/>
        <v>0</v>
      </c>
      <c r="O84" s="163">
        <f t="shared" si="43"/>
        <v>0</v>
      </c>
      <c r="P84" s="163">
        <f t="shared" si="28"/>
        <v>41546.798136000005</v>
      </c>
      <c r="Q84" s="163">
        <f t="shared" si="29"/>
        <v>3462.2331780000004</v>
      </c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T84" s="126"/>
      <c r="AU84" s="126"/>
    </row>
    <row r="85" spans="1:47" ht="30" customHeight="1">
      <c r="C85" s="168" t="s">
        <v>270</v>
      </c>
      <c r="D85" s="228">
        <f>'สรุปการคำนวณ ปี 2567'!C76</f>
        <v>5019.0297300000002</v>
      </c>
      <c r="E85" s="228">
        <f>'สรุปการคำนวณ ปี 2567'!D76</f>
        <v>4709.8476800000008</v>
      </c>
      <c r="F85" s="228">
        <f>'สรุปการคำนวณ ปี 2567'!E76</f>
        <v>5810.3852759999991</v>
      </c>
      <c r="G85" s="228">
        <f>'สรุปการคำนวณ ปี 2567'!F76</f>
        <v>4689.1452099999997</v>
      </c>
      <c r="H85" s="163">
        <f>'สรุปการคำนวณ ปี 2567'!G76</f>
        <v>4700.4563799999996</v>
      </c>
      <c r="I85" s="163">
        <f>'สรุปการคำนวณ ปี 2567'!H76</f>
        <v>4753.9893200000006</v>
      </c>
      <c r="J85" s="163">
        <f>'สรุปการคำนวณ ปี 2567'!I76</f>
        <v>4533.3654779999997</v>
      </c>
      <c r="K85" s="163">
        <f>'สรุปการคำนวณ ปี 2567'!J76</f>
        <v>8018.1922340000001</v>
      </c>
      <c r="L85" s="163">
        <f>'สรุปการคำนวณ ปี 2567'!K76</f>
        <v>8895.0287859999989</v>
      </c>
      <c r="M85" s="163">
        <f>'สรุปการคำนวณ ปี 2567'!L76</f>
        <v>12508.200148</v>
      </c>
      <c r="N85" s="163">
        <f>'สรุปการคำนวณ ปี 2567'!M76</f>
        <v>7367.0913280000004</v>
      </c>
      <c r="O85" s="169">
        <f>'สรุปการคำนวณ ปี 2567'!N76</f>
        <v>9185.4359560000012</v>
      </c>
      <c r="P85" s="163">
        <f>'สรุปการคำนวณ ปี 2567'!O76</f>
        <v>80190.167526000005</v>
      </c>
      <c r="Q85" s="163">
        <f>'สรุปการคำนวณ ปี 2567'!P76</f>
        <v>6682.5139605000004</v>
      </c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T85" s="126"/>
      <c r="AU85" s="126"/>
    </row>
    <row r="86" spans="1:47" ht="30" customHeight="1">
      <c r="C86" s="168" t="s">
        <v>256</v>
      </c>
      <c r="D86" s="228">
        <f>D84-D85</f>
        <v>2441.8104699999994</v>
      </c>
      <c r="E86" s="228">
        <f t="shared" ref="E86:H86" si="44">E84-E85</f>
        <v>6356.8674480000009</v>
      </c>
      <c r="F86" s="228">
        <f t="shared" si="44"/>
        <v>6231.0260300000009</v>
      </c>
      <c r="G86" s="228">
        <f t="shared" si="44"/>
        <v>6142.9959960000006</v>
      </c>
      <c r="H86" s="163">
        <f t="shared" si="44"/>
        <v>-4554.7660839999999</v>
      </c>
      <c r="I86" s="163">
        <f t="shared" ref="I86:O86" si="45">I84-I85</f>
        <v>-4753.9893200000006</v>
      </c>
      <c r="J86" s="163">
        <f t="shared" si="45"/>
        <v>-4533.3654779999997</v>
      </c>
      <c r="K86" s="163">
        <f t="shared" si="45"/>
        <v>-8018.1922340000001</v>
      </c>
      <c r="L86" s="163">
        <f t="shared" si="45"/>
        <v>-8895.0287859999989</v>
      </c>
      <c r="M86" s="163">
        <f t="shared" si="45"/>
        <v>-12508.200148</v>
      </c>
      <c r="N86" s="163">
        <f t="shared" si="45"/>
        <v>-7367.0913280000004</v>
      </c>
      <c r="O86" s="163">
        <f t="shared" si="45"/>
        <v>-9185.4359560000012</v>
      </c>
      <c r="P86" s="163">
        <f t="shared" ref="P86" si="46">P84-P85</f>
        <v>-38643.36939</v>
      </c>
      <c r="Q86" s="163">
        <f t="shared" ref="Q86" si="47">Q84-Q85</f>
        <v>-3220.2807825</v>
      </c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T86" s="126"/>
      <c r="AU86" s="126"/>
    </row>
    <row r="87" spans="1:47" ht="30" customHeight="1">
      <c r="C87" s="168" t="s">
        <v>247</v>
      </c>
      <c r="D87" s="229">
        <f>D86*100/D85</f>
        <v>48.6510461455266</v>
      </c>
      <c r="E87" s="229">
        <f t="shared" ref="E87:H87" si="48">E86*100/E85</f>
        <v>134.96970347881825</v>
      </c>
      <c r="F87" s="229">
        <f t="shared" si="48"/>
        <v>107.23946406338102</v>
      </c>
      <c r="G87" s="229">
        <f t="shared" si="48"/>
        <v>131.00460149750836</v>
      </c>
      <c r="H87" s="170">
        <f t="shared" si="48"/>
        <v>-96.900507435407789</v>
      </c>
      <c r="I87" s="170">
        <f t="shared" ref="I87:Q87" si="49">I86*100/I85</f>
        <v>-100</v>
      </c>
      <c r="J87" s="170">
        <f t="shared" si="49"/>
        <v>-100</v>
      </c>
      <c r="K87" s="170">
        <f t="shared" si="49"/>
        <v>-100</v>
      </c>
      <c r="L87" s="170">
        <f t="shared" si="49"/>
        <v>-100</v>
      </c>
      <c r="M87" s="170">
        <f t="shared" si="49"/>
        <v>-100</v>
      </c>
      <c r="N87" s="170">
        <f t="shared" si="49"/>
        <v>-100</v>
      </c>
      <c r="O87" s="170">
        <f t="shared" si="49"/>
        <v>-100</v>
      </c>
      <c r="P87" s="170">
        <f t="shared" si="49"/>
        <v>-48.189660381331272</v>
      </c>
      <c r="Q87" s="170">
        <f t="shared" si="49"/>
        <v>-48.189660381331272</v>
      </c>
    </row>
    <row r="88" spans="1:47" ht="30" customHeight="1">
      <c r="C88" s="168" t="s">
        <v>273</v>
      </c>
      <c r="D88" s="228">
        <f t="shared" ref="D88:O88" si="50">D84/D82</f>
        <v>128.63517586206896</v>
      </c>
      <c r="E88" s="228">
        <f t="shared" si="50"/>
        <v>190.80543324137935</v>
      </c>
      <c r="F88" s="228">
        <f t="shared" si="50"/>
        <v>207.61053975862069</v>
      </c>
      <c r="G88" s="228">
        <f t="shared" si="50"/>
        <v>186.76105527586208</v>
      </c>
      <c r="H88" s="163">
        <f t="shared" si="50"/>
        <v>2.5119016551724136</v>
      </c>
      <c r="I88" s="163">
        <f t="shared" si="50"/>
        <v>0</v>
      </c>
      <c r="J88" s="163">
        <f t="shared" si="50"/>
        <v>0</v>
      </c>
      <c r="K88" s="163">
        <f t="shared" si="50"/>
        <v>0</v>
      </c>
      <c r="L88" s="163">
        <f t="shared" si="50"/>
        <v>0</v>
      </c>
      <c r="M88" s="163">
        <f t="shared" si="50"/>
        <v>0</v>
      </c>
      <c r="N88" s="163">
        <f t="shared" si="50"/>
        <v>0</v>
      </c>
      <c r="O88" s="163">
        <f t="shared" si="50"/>
        <v>0</v>
      </c>
      <c r="P88" s="163">
        <f>SUM(D88:O88)</f>
        <v>716.32410579310351</v>
      </c>
      <c r="Q88" s="163">
        <f>AVERAGE(D88:O88)</f>
        <v>59.693675482758628</v>
      </c>
    </row>
    <row r="89" spans="1:47" ht="30" customHeight="1">
      <c r="C89" s="168" t="s">
        <v>271</v>
      </c>
      <c r="D89" s="228">
        <f t="shared" ref="D89:O89" si="51">D85/D83</f>
        <v>86.534995344827593</v>
      </c>
      <c r="E89" s="228">
        <f t="shared" si="51"/>
        <v>81.204270344827606</v>
      </c>
      <c r="F89" s="228">
        <f t="shared" si="51"/>
        <v>100.17905648275861</v>
      </c>
      <c r="G89" s="228">
        <f t="shared" si="51"/>
        <v>80.847331206896541</v>
      </c>
      <c r="H89" s="163">
        <f t="shared" si="51"/>
        <v>81.042351379310333</v>
      </c>
      <c r="I89" s="163">
        <f t="shared" si="51"/>
        <v>81.965333103448287</v>
      </c>
      <c r="J89" s="163">
        <f t="shared" si="51"/>
        <v>78.161473758620687</v>
      </c>
      <c r="K89" s="163">
        <f t="shared" si="51"/>
        <v>138.24469368965518</v>
      </c>
      <c r="L89" s="163">
        <f t="shared" si="51"/>
        <v>153.36256527586204</v>
      </c>
      <c r="M89" s="163">
        <f t="shared" si="51"/>
        <v>215.6586232413793</v>
      </c>
      <c r="N89" s="163">
        <f t="shared" si="51"/>
        <v>127.018816</v>
      </c>
      <c r="O89" s="163">
        <f t="shared" si="51"/>
        <v>158.36958544827587</v>
      </c>
      <c r="P89" s="163">
        <f>SUM(D89:O89)</f>
        <v>1382.5890952758623</v>
      </c>
      <c r="Q89" s="163">
        <f>AVERAGE(D89:O89)</f>
        <v>115.21575793965519</v>
      </c>
    </row>
    <row r="90" spans="1:47" ht="30" customHeight="1">
      <c r="C90" s="168" t="s">
        <v>257</v>
      </c>
      <c r="D90" s="228">
        <f>D88-D89</f>
        <v>42.10018051724137</v>
      </c>
      <c r="E90" s="228">
        <f t="shared" ref="E90:H90" si="52">E88-E89</f>
        <v>109.60116289655174</v>
      </c>
      <c r="F90" s="228">
        <f t="shared" si="52"/>
        <v>107.43148327586208</v>
      </c>
      <c r="G90" s="228">
        <f t="shared" si="52"/>
        <v>105.91372406896554</v>
      </c>
      <c r="H90" s="163">
        <f t="shared" si="52"/>
        <v>-78.530449724137924</v>
      </c>
      <c r="I90" s="163">
        <f t="shared" ref="I90:P90" si="53">I88-I89</f>
        <v>-81.965333103448287</v>
      </c>
      <c r="J90" s="163">
        <f t="shared" si="53"/>
        <v>-78.161473758620687</v>
      </c>
      <c r="K90" s="163">
        <f t="shared" si="53"/>
        <v>-138.24469368965518</v>
      </c>
      <c r="L90" s="163">
        <f t="shared" si="53"/>
        <v>-153.36256527586204</v>
      </c>
      <c r="M90" s="163">
        <f t="shared" si="53"/>
        <v>-215.6586232413793</v>
      </c>
      <c r="N90" s="163">
        <f t="shared" si="53"/>
        <v>-127.018816</v>
      </c>
      <c r="O90" s="163">
        <f t="shared" si="53"/>
        <v>-158.36958544827587</v>
      </c>
      <c r="P90" s="163">
        <f t="shared" si="53"/>
        <v>-666.26498948275878</v>
      </c>
      <c r="Q90" s="163">
        <f t="shared" ref="Q90" si="54">Q88-Q89</f>
        <v>-55.522082456896563</v>
      </c>
      <c r="R90" s="125"/>
      <c r="S90" s="125"/>
      <c r="T90" s="125"/>
      <c r="U90" s="125"/>
      <c r="V90" s="125"/>
      <c r="W90" s="125"/>
      <c r="X90" s="125"/>
      <c r="Y90" s="125"/>
      <c r="Z90" s="125"/>
    </row>
    <row r="91" spans="1:47" ht="30" customHeight="1">
      <c r="C91" s="168" t="s">
        <v>246</v>
      </c>
      <c r="D91" s="228">
        <f>D90*100/D89</f>
        <v>48.6510461455266</v>
      </c>
      <c r="E91" s="228">
        <f t="shared" ref="E91:H91" si="55">E90*100/E89</f>
        <v>134.96970347881822</v>
      </c>
      <c r="F91" s="228">
        <f t="shared" si="55"/>
        <v>107.23946406338101</v>
      </c>
      <c r="G91" s="228">
        <f t="shared" si="55"/>
        <v>131.00460149750836</v>
      </c>
      <c r="H91" s="163">
        <f t="shared" si="55"/>
        <v>-96.900507435407803</v>
      </c>
      <c r="I91" s="163">
        <f t="shared" ref="I91:Q91" si="56">I90*100/I89</f>
        <v>-100</v>
      </c>
      <c r="J91" s="163">
        <f t="shared" si="56"/>
        <v>-100</v>
      </c>
      <c r="K91" s="163">
        <f t="shared" si="56"/>
        <v>-100</v>
      </c>
      <c r="L91" s="163">
        <f t="shared" si="56"/>
        <v>-100</v>
      </c>
      <c r="M91" s="163">
        <f t="shared" si="56"/>
        <v>-100.00000000000001</v>
      </c>
      <c r="N91" s="163">
        <f t="shared" si="56"/>
        <v>-100</v>
      </c>
      <c r="O91" s="163">
        <f t="shared" si="56"/>
        <v>-100</v>
      </c>
      <c r="P91" s="163">
        <f t="shared" si="56"/>
        <v>-48.189660381331279</v>
      </c>
      <c r="Q91" s="163">
        <f t="shared" si="56"/>
        <v>-48.189660381331272</v>
      </c>
    </row>
    <row r="92" spans="1:47" ht="30" customHeight="1">
      <c r="G92" s="126"/>
      <c r="K92" s="126"/>
    </row>
    <row r="93" spans="1:47" ht="30" customHeight="1">
      <c r="D93" s="130"/>
      <c r="E93" s="130"/>
      <c r="F93" s="130"/>
      <c r="H93" s="130"/>
      <c r="I93" s="130"/>
      <c r="J93" s="132"/>
      <c r="K93" s="130"/>
      <c r="L93" s="130"/>
      <c r="M93" s="130"/>
      <c r="N93" s="130"/>
      <c r="P93" s="130"/>
      <c r="Q93" s="130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T93" s="126"/>
      <c r="AU93" s="126"/>
    </row>
    <row r="94" spans="1:47" ht="30" customHeight="1">
      <c r="D94" s="130"/>
      <c r="E94" s="130"/>
      <c r="F94" s="130"/>
      <c r="H94" s="130"/>
      <c r="I94" s="130"/>
      <c r="J94" s="132"/>
      <c r="K94" s="130"/>
      <c r="L94" s="130"/>
      <c r="M94" s="130"/>
      <c r="N94" s="130"/>
      <c r="P94" s="130"/>
      <c r="Q94" s="130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T94" s="126"/>
      <c r="AU94" s="126"/>
    </row>
    <row r="95" spans="1:47" ht="30" customHeight="1">
      <c r="D95" s="130"/>
      <c r="E95" s="130"/>
      <c r="F95" s="130"/>
      <c r="H95" s="130"/>
      <c r="I95" s="130"/>
      <c r="J95" s="130"/>
      <c r="K95" s="130"/>
      <c r="L95" s="130"/>
      <c r="M95" s="130"/>
      <c r="N95" s="130"/>
      <c r="P95" s="130"/>
      <c r="Q95" s="130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T95" s="126"/>
      <c r="AU95" s="126"/>
    </row>
    <row r="96" spans="1:47" ht="30" customHeight="1">
      <c r="D96" s="130"/>
      <c r="E96" s="130"/>
      <c r="F96" s="130"/>
      <c r="H96" s="130"/>
      <c r="I96" s="130"/>
      <c r="J96" s="130"/>
      <c r="K96" s="130"/>
      <c r="L96" s="130"/>
      <c r="M96" s="130"/>
      <c r="N96" s="130"/>
      <c r="O96" s="131"/>
      <c r="P96" s="130"/>
      <c r="Q96" s="130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T96" s="126"/>
      <c r="AU96" s="126"/>
    </row>
    <row r="97" spans="3:47" ht="30" customHeight="1">
      <c r="D97" s="130"/>
      <c r="E97" s="130"/>
      <c r="F97" s="130"/>
      <c r="H97" s="130"/>
      <c r="I97" s="130"/>
      <c r="J97" s="130"/>
      <c r="K97" s="130"/>
      <c r="L97" s="130"/>
      <c r="M97" s="130"/>
      <c r="N97" s="130"/>
      <c r="O97" s="131"/>
      <c r="P97" s="130"/>
      <c r="Q97" s="130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T97" s="126"/>
      <c r="AU97" s="126"/>
    </row>
    <row r="98" spans="3:47" ht="30" customHeight="1">
      <c r="D98" s="130"/>
      <c r="E98" s="130"/>
      <c r="F98" s="130"/>
      <c r="H98" s="130"/>
      <c r="I98" s="130"/>
      <c r="J98" s="130"/>
      <c r="K98" s="130"/>
      <c r="L98" s="130"/>
      <c r="M98" s="130"/>
      <c r="N98" s="130"/>
      <c r="O98" s="131"/>
      <c r="P98" s="130"/>
      <c r="Q98" s="130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T98" s="126"/>
      <c r="AU98" s="126"/>
    </row>
    <row r="99" spans="3:47" ht="30" customHeight="1">
      <c r="D99" s="130"/>
      <c r="E99" s="130"/>
      <c r="F99" s="130"/>
      <c r="H99" s="130"/>
      <c r="I99" s="130"/>
      <c r="J99" s="130"/>
      <c r="K99" s="130"/>
      <c r="L99" s="130"/>
      <c r="M99" s="130"/>
      <c r="N99" s="130"/>
      <c r="O99" s="131"/>
      <c r="P99" s="130"/>
      <c r="Q99" s="130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T99" s="126"/>
      <c r="AU99" s="126"/>
    </row>
    <row r="100" spans="3:47" ht="30" customHeight="1">
      <c r="D100" s="130"/>
      <c r="E100" s="130"/>
      <c r="F100" s="130"/>
      <c r="H100" s="130"/>
      <c r="I100" s="130"/>
      <c r="J100" s="130"/>
      <c r="K100" s="130"/>
      <c r="L100" s="130"/>
      <c r="M100" s="130"/>
      <c r="N100" s="130"/>
      <c r="O100" s="131"/>
      <c r="P100" s="130"/>
      <c r="Q100" s="130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T100" s="126"/>
      <c r="AU100" s="126"/>
    </row>
    <row r="101" spans="3:47" ht="30" customHeight="1">
      <c r="D101" s="130"/>
      <c r="E101" s="130"/>
      <c r="F101" s="130"/>
      <c r="H101" s="130"/>
      <c r="I101" s="130"/>
      <c r="J101" s="130"/>
      <c r="K101" s="130"/>
      <c r="L101" s="130"/>
      <c r="M101" s="130"/>
      <c r="N101" s="130"/>
      <c r="O101" s="131"/>
      <c r="P101" s="130"/>
      <c r="Q101" s="130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T101" s="126"/>
      <c r="AU101" s="126"/>
    </row>
    <row r="102" spans="3:47" ht="30" customHeight="1">
      <c r="D102" s="130"/>
      <c r="E102" s="130"/>
      <c r="F102" s="130"/>
      <c r="H102" s="130"/>
      <c r="I102" s="130"/>
      <c r="J102" s="130"/>
      <c r="K102" s="130"/>
      <c r="L102" s="130"/>
      <c r="M102" s="130"/>
      <c r="N102" s="130"/>
      <c r="O102" s="131"/>
      <c r="P102" s="130"/>
      <c r="Q102" s="130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T102" s="126"/>
      <c r="AU102" s="126"/>
    </row>
    <row r="103" spans="3:47" ht="30" customHeight="1">
      <c r="C103" s="130"/>
      <c r="D103" s="130"/>
      <c r="E103" s="130"/>
      <c r="F103" s="130"/>
      <c r="H103" s="130"/>
      <c r="I103" s="130"/>
      <c r="J103" s="130"/>
      <c r="K103" s="130"/>
      <c r="L103" s="130"/>
      <c r="M103" s="130"/>
      <c r="N103" s="130"/>
      <c r="O103" s="131"/>
      <c r="P103" s="130"/>
      <c r="Q103" s="130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T103" s="126"/>
      <c r="AU103" s="126"/>
    </row>
    <row r="104" spans="3:47" ht="30" customHeight="1">
      <c r="C104" s="130"/>
      <c r="D104" s="130"/>
      <c r="E104" s="130"/>
      <c r="F104" s="130"/>
      <c r="H104" s="130"/>
      <c r="I104" s="130"/>
      <c r="J104" s="130"/>
      <c r="K104" s="130"/>
      <c r="L104" s="130"/>
      <c r="M104" s="130"/>
      <c r="N104" s="130"/>
      <c r="O104" s="131"/>
      <c r="P104" s="130"/>
      <c r="Q104" s="130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T104" s="126"/>
      <c r="AU104" s="126"/>
    </row>
    <row r="105" spans="3:47" ht="30" customHeight="1">
      <c r="C105" s="130"/>
      <c r="D105" s="130"/>
      <c r="E105" s="130"/>
      <c r="F105" s="130"/>
      <c r="H105" s="130"/>
      <c r="I105" s="130"/>
      <c r="J105" s="130"/>
      <c r="K105" s="130"/>
      <c r="L105" s="130"/>
      <c r="M105" s="130"/>
      <c r="N105" s="130"/>
      <c r="O105" s="131"/>
      <c r="P105" s="130"/>
      <c r="Q105" s="130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T105" s="126"/>
      <c r="AU105" s="126"/>
    </row>
    <row r="106" spans="3:47" ht="30" customHeight="1">
      <c r="C106" s="130"/>
      <c r="D106" s="130"/>
      <c r="E106" s="130"/>
      <c r="F106" s="130"/>
      <c r="H106" s="130"/>
      <c r="I106" s="130"/>
      <c r="J106" s="130"/>
      <c r="K106" s="130"/>
      <c r="L106" s="130"/>
      <c r="M106" s="130"/>
      <c r="N106" s="130"/>
      <c r="O106" s="131"/>
      <c r="P106" s="130"/>
      <c r="Q106" s="130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T106" s="126"/>
      <c r="AU106" s="126"/>
    </row>
    <row r="107" spans="3:47" ht="48.95" customHeight="1">
      <c r="C107" s="130"/>
      <c r="D107" s="130"/>
      <c r="E107" s="130"/>
      <c r="F107" s="130"/>
      <c r="H107" s="130"/>
      <c r="I107" s="130"/>
      <c r="J107" s="130"/>
      <c r="K107" s="130"/>
      <c r="L107" s="130"/>
      <c r="M107" s="130"/>
      <c r="N107" s="130"/>
      <c r="O107" s="131"/>
      <c r="P107" s="130"/>
      <c r="Q107" s="130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T107" s="126"/>
      <c r="AU107" s="126"/>
    </row>
    <row r="108" spans="3:47" ht="48.95" customHeight="1">
      <c r="C108" s="130"/>
      <c r="D108" s="130"/>
      <c r="E108" s="130"/>
      <c r="F108" s="130"/>
      <c r="H108" s="130"/>
      <c r="I108" s="130"/>
      <c r="J108" s="130"/>
      <c r="K108" s="130"/>
      <c r="L108" s="130"/>
      <c r="M108" s="130"/>
      <c r="N108" s="130"/>
      <c r="O108" s="131"/>
      <c r="P108" s="130"/>
      <c r="Q108" s="130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T108" s="126"/>
      <c r="AU108" s="126"/>
    </row>
    <row r="109" spans="3:47" ht="48.95" customHeight="1">
      <c r="C109" s="130"/>
      <c r="D109" s="130"/>
      <c r="E109" s="130"/>
      <c r="F109" s="130"/>
      <c r="H109" s="130"/>
      <c r="I109" s="130"/>
      <c r="J109" s="130"/>
      <c r="K109" s="130"/>
      <c r="L109" s="130"/>
      <c r="M109" s="130"/>
      <c r="N109" s="130"/>
      <c r="O109" s="131"/>
      <c r="P109" s="130"/>
      <c r="Q109" s="130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T109" s="126"/>
      <c r="AU109" s="126"/>
    </row>
    <row r="110" spans="3:47" ht="48.95" customHeight="1">
      <c r="C110" s="130"/>
      <c r="D110" s="130"/>
      <c r="E110" s="130"/>
      <c r="F110" s="130"/>
      <c r="H110" s="130"/>
      <c r="I110" s="130"/>
      <c r="J110" s="130"/>
      <c r="K110" s="130"/>
      <c r="L110" s="130"/>
      <c r="M110" s="130"/>
      <c r="N110" s="130"/>
      <c r="O110" s="131"/>
      <c r="P110" s="130"/>
      <c r="Q110" s="130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T110" s="126"/>
      <c r="AU110" s="126"/>
    </row>
    <row r="111" spans="3:47" ht="48.95" customHeight="1">
      <c r="C111" s="130"/>
      <c r="D111" s="130"/>
      <c r="E111" s="130"/>
      <c r="F111" s="130"/>
      <c r="H111" s="130"/>
      <c r="I111" s="130"/>
      <c r="J111" s="130"/>
      <c r="K111" s="130"/>
      <c r="L111" s="130"/>
      <c r="M111" s="130"/>
      <c r="N111" s="130"/>
      <c r="O111" s="131"/>
      <c r="P111" s="130"/>
      <c r="Q111" s="130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T111" s="126"/>
      <c r="AU111" s="126"/>
    </row>
    <row r="112" spans="3:47" ht="48.95" customHeight="1">
      <c r="C112" s="130"/>
      <c r="D112" s="130"/>
      <c r="E112" s="130"/>
      <c r="F112" s="130"/>
      <c r="H112" s="130"/>
      <c r="I112" s="130"/>
      <c r="J112" s="130"/>
      <c r="K112" s="130"/>
      <c r="L112" s="130"/>
      <c r="M112" s="130"/>
      <c r="N112" s="130"/>
      <c r="O112" s="131"/>
      <c r="P112" s="130"/>
      <c r="Q112" s="130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T112" s="126"/>
      <c r="AU112" s="126"/>
    </row>
    <row r="113" spans="1:47" ht="48.95" customHeight="1">
      <c r="C113" s="130"/>
      <c r="D113" s="130"/>
      <c r="E113" s="130"/>
      <c r="F113" s="130"/>
      <c r="H113" s="130"/>
      <c r="I113" s="130"/>
      <c r="J113" s="130"/>
      <c r="K113" s="130"/>
      <c r="L113" s="130"/>
      <c r="M113" s="130"/>
      <c r="N113" s="130"/>
      <c r="O113" s="131"/>
      <c r="P113" s="130"/>
      <c r="Q113" s="130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T113" s="126"/>
      <c r="AU113" s="126"/>
    </row>
    <row r="114" spans="1:47" ht="48.95" customHeight="1">
      <c r="C114" s="130"/>
      <c r="D114" s="130"/>
      <c r="E114" s="130"/>
      <c r="F114" s="130"/>
      <c r="H114" s="130"/>
      <c r="I114" s="130"/>
      <c r="J114" s="130"/>
      <c r="K114" s="130"/>
      <c r="L114" s="130"/>
      <c r="M114" s="130"/>
      <c r="N114" s="130"/>
      <c r="O114" s="131"/>
      <c r="P114" s="130"/>
      <c r="Q114" s="130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T114" s="126"/>
      <c r="AU114" s="126"/>
    </row>
    <row r="115" spans="1:47" ht="48.95" customHeight="1">
      <c r="C115" s="130"/>
      <c r="D115" s="130"/>
      <c r="E115" s="130"/>
      <c r="F115" s="130"/>
      <c r="H115" s="130"/>
      <c r="I115" s="130"/>
      <c r="J115" s="130"/>
      <c r="K115" s="130"/>
      <c r="L115" s="130"/>
      <c r="M115" s="130"/>
      <c r="N115" s="130"/>
      <c r="O115" s="131"/>
      <c r="P115" s="130"/>
      <c r="Q115" s="130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T115" s="126"/>
      <c r="AU115" s="126"/>
    </row>
    <row r="116" spans="1:47" ht="48.95" customHeight="1">
      <c r="C116" s="130"/>
      <c r="D116" s="130"/>
      <c r="E116" s="130"/>
      <c r="F116" s="130"/>
      <c r="H116" s="130"/>
      <c r="I116" s="130"/>
      <c r="J116" s="130"/>
      <c r="K116" s="130"/>
      <c r="L116" s="130"/>
      <c r="M116" s="130"/>
      <c r="N116" s="130"/>
      <c r="O116" s="131"/>
      <c r="P116" s="130"/>
      <c r="Q116" s="130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T116" s="126"/>
      <c r="AU116" s="126"/>
    </row>
    <row r="117" spans="1:47" ht="48.95" customHeight="1">
      <c r="C117" s="130"/>
      <c r="D117" s="130"/>
      <c r="E117" s="130"/>
      <c r="F117" s="130"/>
      <c r="H117" s="130"/>
      <c r="I117" s="130"/>
      <c r="J117" s="130"/>
      <c r="K117" s="130"/>
      <c r="L117" s="130"/>
      <c r="M117" s="130"/>
      <c r="N117" s="130"/>
      <c r="O117" s="131"/>
      <c r="P117" s="130"/>
      <c r="Q117" s="130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T117" s="126"/>
      <c r="AU117" s="126"/>
    </row>
    <row r="118" spans="1:47" ht="30" customHeight="1"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T118" s="126"/>
      <c r="AU118" s="126"/>
    </row>
    <row r="119" spans="1:47" ht="30" customHeight="1">
      <c r="A119" s="205"/>
      <c r="B119" s="205"/>
      <c r="C119" s="269" t="s">
        <v>277</v>
      </c>
      <c r="D119" s="268" t="s">
        <v>18</v>
      </c>
      <c r="E119" s="268"/>
      <c r="F119" s="268" t="s">
        <v>19</v>
      </c>
      <c r="G119" s="268"/>
      <c r="H119" s="268" t="s">
        <v>20</v>
      </c>
      <c r="I119" s="268"/>
      <c r="J119" s="268" t="s">
        <v>21</v>
      </c>
      <c r="K119" s="268"/>
      <c r="L119" s="268" t="s">
        <v>78</v>
      </c>
      <c r="M119" s="268"/>
      <c r="N119" s="268" t="s">
        <v>79</v>
      </c>
      <c r="O119" s="268"/>
      <c r="P119" s="268" t="s">
        <v>23</v>
      </c>
      <c r="Q119" s="268"/>
      <c r="R119" s="268" t="s">
        <v>24</v>
      </c>
      <c r="S119" s="268"/>
      <c r="T119" s="268" t="s">
        <v>25</v>
      </c>
      <c r="U119" s="268"/>
      <c r="V119" s="268" t="s">
        <v>26</v>
      </c>
      <c r="W119" s="268"/>
      <c r="X119" s="268" t="s">
        <v>22</v>
      </c>
      <c r="Y119" s="268"/>
      <c r="Z119" s="268" t="s">
        <v>27</v>
      </c>
      <c r="AA119" s="268"/>
      <c r="AB119" s="268" t="s">
        <v>28</v>
      </c>
      <c r="AC119" s="268"/>
      <c r="AD119" s="268" t="s">
        <v>240</v>
      </c>
      <c r="AE119" s="268"/>
      <c r="AF119" s="125"/>
      <c r="AG119" s="125"/>
      <c r="AH119" s="125"/>
      <c r="AI119" s="125"/>
      <c r="AJ119" s="125"/>
      <c r="AK119" s="125"/>
      <c r="AL119" s="125"/>
      <c r="AM119" s="126"/>
      <c r="AN119" s="126"/>
      <c r="AO119" s="126"/>
      <c r="AP119" s="126"/>
      <c r="AQ119" s="126"/>
      <c r="AR119" s="126"/>
      <c r="AT119" s="126"/>
      <c r="AU119" s="126"/>
    </row>
    <row r="120" spans="1:47" ht="30" customHeight="1">
      <c r="A120" s="205"/>
      <c r="B120" s="205"/>
      <c r="C120" s="270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125"/>
      <c r="AG120" s="125"/>
      <c r="AH120" s="125"/>
      <c r="AI120" s="125"/>
      <c r="AJ120" s="125"/>
      <c r="AK120" s="125"/>
      <c r="AL120" s="125"/>
      <c r="AM120" s="126"/>
      <c r="AN120" s="126"/>
      <c r="AO120" s="126"/>
      <c r="AP120" s="126"/>
      <c r="AQ120" s="126"/>
      <c r="AR120" s="126"/>
      <c r="AT120" s="126"/>
      <c r="AU120" s="126"/>
    </row>
    <row r="121" spans="1:47" ht="30" customHeight="1">
      <c r="A121" s="126"/>
      <c r="B121" s="206"/>
      <c r="C121" s="271"/>
      <c r="D121" s="204">
        <v>2567</v>
      </c>
      <c r="E121" s="204">
        <v>2568</v>
      </c>
      <c r="F121" s="204">
        <v>2567</v>
      </c>
      <c r="G121" s="204">
        <v>2568</v>
      </c>
      <c r="H121" s="204">
        <v>2567</v>
      </c>
      <c r="I121" s="204">
        <v>2568</v>
      </c>
      <c r="J121" s="204">
        <v>2567</v>
      </c>
      <c r="K121" s="204">
        <v>2568</v>
      </c>
      <c r="L121" s="204">
        <v>2567</v>
      </c>
      <c r="M121" s="204">
        <v>2568</v>
      </c>
      <c r="N121" s="204">
        <v>2567</v>
      </c>
      <c r="O121" s="204">
        <v>2568</v>
      </c>
      <c r="P121" s="204">
        <v>2567</v>
      </c>
      <c r="Q121" s="204">
        <v>2568</v>
      </c>
      <c r="R121" s="204">
        <v>2567</v>
      </c>
      <c r="S121" s="204">
        <v>2568</v>
      </c>
      <c r="T121" s="204">
        <v>2567</v>
      </c>
      <c r="U121" s="204">
        <v>2568</v>
      </c>
      <c r="V121" s="204">
        <v>2567</v>
      </c>
      <c r="W121" s="204">
        <v>2568</v>
      </c>
      <c r="X121" s="204">
        <v>2567</v>
      </c>
      <c r="Y121" s="204">
        <v>2568</v>
      </c>
      <c r="Z121" s="204">
        <v>2567</v>
      </c>
      <c r="AA121" s="204">
        <v>2568</v>
      </c>
      <c r="AB121" s="204">
        <v>2567</v>
      </c>
      <c r="AC121" s="204">
        <v>2568</v>
      </c>
      <c r="AD121" s="204">
        <v>2567</v>
      </c>
      <c r="AE121" s="204">
        <v>2568</v>
      </c>
      <c r="AF121" s="125"/>
      <c r="AG121" s="125"/>
      <c r="AH121" s="125"/>
      <c r="AI121" s="125"/>
      <c r="AJ121" s="125"/>
      <c r="AK121" s="125"/>
      <c r="AL121" s="125"/>
    </row>
    <row r="122" spans="1:47" s="181" customFormat="1" ht="30" customHeight="1">
      <c r="A122" s="273" t="s">
        <v>278</v>
      </c>
      <c r="B122" s="274"/>
      <c r="C122" s="203" t="s">
        <v>233</v>
      </c>
      <c r="D122" s="199">
        <f>'สรุปการคำนวณ ปี 2567'!C59</f>
        <v>0</v>
      </c>
      <c r="E122" s="199">
        <f t="shared" ref="E122:E137" si="57">D66</f>
        <v>0</v>
      </c>
      <c r="F122" s="199">
        <f>'สรุปการคำนวณ ปี 2567'!D59</f>
        <v>0</v>
      </c>
      <c r="G122" s="199">
        <f t="shared" ref="G122:G137" si="58">E66</f>
        <v>0</v>
      </c>
      <c r="H122" s="199">
        <f>'สรุปการคำนวณ ปี 2567'!E59</f>
        <v>0</v>
      </c>
      <c r="I122" s="199">
        <f t="shared" ref="I122:I137" si="59">F66</f>
        <v>0</v>
      </c>
      <c r="J122" s="199">
        <f>'สรุปการคำนวณ ปี 2567'!F59</f>
        <v>0</v>
      </c>
      <c r="K122" s="199">
        <f t="shared" ref="K122:K137" si="60">G66</f>
        <v>0</v>
      </c>
      <c r="L122" s="199">
        <f>'สรุปการคำนวณ ปี 2567'!G59</f>
        <v>0</v>
      </c>
      <c r="M122" s="199">
        <f t="shared" ref="M122:M137" si="61">H66</f>
        <v>0</v>
      </c>
      <c r="N122" s="199">
        <f>'สรุปการคำนวณ ปี 2567'!H59</f>
        <v>0</v>
      </c>
      <c r="O122" s="199">
        <f t="shared" ref="O122:O137" si="62">I66</f>
        <v>0</v>
      </c>
      <c r="P122" s="199">
        <f>'สรุปการคำนวณ ปี 2567'!I59</f>
        <v>0</v>
      </c>
      <c r="Q122" s="199">
        <f t="shared" ref="Q122:Q137" si="63">J66</f>
        <v>0</v>
      </c>
      <c r="R122" s="199">
        <f>'สรุปการคำนวณ ปี 2567'!J59</f>
        <v>0</v>
      </c>
      <c r="S122" s="199">
        <f t="shared" ref="S122:S137" si="64">K66</f>
        <v>0</v>
      </c>
      <c r="T122" s="199">
        <f>'สรุปการคำนวณ ปี 2567'!K59</f>
        <v>0</v>
      </c>
      <c r="U122" s="199">
        <f t="shared" ref="U122:U137" si="65">L66</f>
        <v>0</v>
      </c>
      <c r="V122" s="199">
        <f>'สรุปการคำนวณ ปี 2567'!L59</f>
        <v>0</v>
      </c>
      <c r="W122" s="199">
        <f t="shared" ref="W122:W137" si="66">M66</f>
        <v>0</v>
      </c>
      <c r="X122" s="199">
        <f>'สรุปการคำนวณ ปี 2567'!M59</f>
        <v>0</v>
      </c>
      <c r="Y122" s="199">
        <f t="shared" ref="Y122:Y137" si="67">N66</f>
        <v>0</v>
      </c>
      <c r="Z122" s="199">
        <f>'สรุปการคำนวณ ปี 2567'!N59</f>
        <v>0</v>
      </c>
      <c r="AA122" s="199">
        <f t="shared" ref="AA122:AA137" si="68">O66</f>
        <v>0</v>
      </c>
      <c r="AB122" s="198">
        <f>D122+F122+H122+J122+L122+N122+P122+R122+T122+V122+X122+Z122</f>
        <v>0</v>
      </c>
      <c r="AC122" s="198">
        <f>E122+G122+I122+K122+M122+O122+Q122+S122+U122+W122+Y122+AA122</f>
        <v>0</v>
      </c>
      <c r="AD122" s="198"/>
      <c r="AE122" s="200"/>
      <c r="AF122" s="183"/>
      <c r="AG122" s="183"/>
      <c r="AH122" s="183"/>
      <c r="AI122" s="183"/>
      <c r="AJ122" s="183"/>
      <c r="AK122" s="183"/>
      <c r="AL122" s="183"/>
      <c r="AM122" s="194"/>
      <c r="AN122" s="194"/>
      <c r="AO122" s="194"/>
      <c r="AP122" s="194"/>
      <c r="AQ122" s="194"/>
      <c r="AR122" s="194"/>
      <c r="AT122" s="194"/>
      <c r="AU122" s="194"/>
    </row>
    <row r="123" spans="1:47" s="181" customFormat="1" ht="30" customHeight="1">
      <c r="A123" s="275"/>
      <c r="B123" s="276"/>
      <c r="C123" s="203" t="s">
        <v>234</v>
      </c>
      <c r="D123" s="199">
        <f>'สรุปการคำนวณ ปี 2567'!C60</f>
        <v>0</v>
      </c>
      <c r="E123" s="199">
        <f t="shared" si="57"/>
        <v>0</v>
      </c>
      <c r="F123" s="199">
        <f>'สรุปการคำนวณ ปี 2567'!D60</f>
        <v>0</v>
      </c>
      <c r="G123" s="199">
        <f t="shared" si="58"/>
        <v>0</v>
      </c>
      <c r="H123" s="199">
        <f>'สรุปการคำนวณ ปี 2567'!E60</f>
        <v>0</v>
      </c>
      <c r="I123" s="199">
        <f t="shared" si="59"/>
        <v>0</v>
      </c>
      <c r="J123" s="199">
        <f>'สรุปการคำนวณ ปี 2567'!F60</f>
        <v>0</v>
      </c>
      <c r="K123" s="199">
        <f t="shared" si="60"/>
        <v>0</v>
      </c>
      <c r="L123" s="199">
        <f>'สรุปการคำนวณ ปี 2567'!G60</f>
        <v>0</v>
      </c>
      <c r="M123" s="199">
        <f t="shared" si="61"/>
        <v>0</v>
      </c>
      <c r="N123" s="199">
        <f>'สรุปการคำนวณ ปี 2567'!H60</f>
        <v>0</v>
      </c>
      <c r="O123" s="199">
        <f t="shared" si="62"/>
        <v>0</v>
      </c>
      <c r="P123" s="199">
        <f>'สรุปการคำนวณ ปี 2567'!I60</f>
        <v>0</v>
      </c>
      <c r="Q123" s="199">
        <f t="shared" si="63"/>
        <v>0</v>
      </c>
      <c r="R123" s="199">
        <f>'สรุปการคำนวณ ปี 2567'!J60</f>
        <v>0</v>
      </c>
      <c r="S123" s="199">
        <f t="shared" si="64"/>
        <v>0</v>
      </c>
      <c r="T123" s="199">
        <f>'สรุปการคำนวณ ปี 2567'!K60</f>
        <v>0</v>
      </c>
      <c r="U123" s="199">
        <f t="shared" si="65"/>
        <v>0</v>
      </c>
      <c r="V123" s="199">
        <f>'สรุปการคำนวณ ปี 2567'!L60</f>
        <v>0</v>
      </c>
      <c r="W123" s="199">
        <f t="shared" si="66"/>
        <v>0</v>
      </c>
      <c r="X123" s="199">
        <f>'สรุปการคำนวณ ปี 2567'!M60</f>
        <v>0</v>
      </c>
      <c r="Y123" s="199">
        <f t="shared" si="67"/>
        <v>0</v>
      </c>
      <c r="Z123" s="199">
        <f>'สรุปการคำนวณ ปี 2567'!N60</f>
        <v>0</v>
      </c>
      <c r="AA123" s="199">
        <f t="shared" si="68"/>
        <v>0</v>
      </c>
      <c r="AB123" s="198">
        <f t="shared" ref="AB123:AB137" si="69">D123+F123+H123+J123+L123+N123+P123+R123+T123+V123+X123+Z123</f>
        <v>0</v>
      </c>
      <c r="AC123" s="198">
        <f t="shared" ref="AC123:AC137" si="70">E123+G123+I123+K123+M123+O123+Q123+S123+U123+W123+Y123+AA123</f>
        <v>0</v>
      </c>
      <c r="AD123" s="200"/>
      <c r="AE123" s="200"/>
      <c r="AF123" s="178"/>
      <c r="AG123" s="178"/>
      <c r="AH123" s="178"/>
      <c r="AI123" s="183"/>
      <c r="AJ123" s="183"/>
      <c r="AK123" s="183"/>
      <c r="AL123" s="183"/>
      <c r="AM123" s="194"/>
      <c r="AN123" s="194"/>
      <c r="AO123" s="194"/>
      <c r="AP123" s="194"/>
      <c r="AQ123" s="194"/>
      <c r="AR123" s="194"/>
      <c r="AT123" s="194"/>
      <c r="AU123" s="194"/>
    </row>
    <row r="124" spans="1:47" s="181" customFormat="1" ht="30" customHeight="1">
      <c r="A124" s="275"/>
      <c r="B124" s="276"/>
      <c r="C124" s="203" t="s">
        <v>241</v>
      </c>
      <c r="D124" s="199">
        <f>'สรุปการคำนวณ ปี 2567'!C61</f>
        <v>121.65523400000001</v>
      </c>
      <c r="E124" s="199">
        <f t="shared" si="57"/>
        <v>0</v>
      </c>
      <c r="F124" s="199">
        <f>'สรุปการคำนวณ ปี 2567'!D61</f>
        <v>234.32130000000001</v>
      </c>
      <c r="G124" s="199">
        <f t="shared" si="58"/>
        <v>248.02430000000001</v>
      </c>
      <c r="H124" s="199">
        <f>'สรุปการคำนวณ ปี 2567'!E61</f>
        <v>0</v>
      </c>
      <c r="I124" s="199">
        <f t="shared" si="59"/>
        <v>97.97645</v>
      </c>
      <c r="J124" s="199">
        <f>'สรุปการคำนวณ ปี 2567'!F61</f>
        <v>60.101358000000005</v>
      </c>
      <c r="K124" s="199">
        <f t="shared" si="60"/>
        <v>42.890390000000004</v>
      </c>
      <c r="L124" s="199">
        <f>'สรุปการคำนวณ ปี 2567'!G61</f>
        <v>0</v>
      </c>
      <c r="M124" s="199">
        <f t="shared" si="61"/>
        <v>145.69029599999999</v>
      </c>
      <c r="N124" s="199">
        <f>'สรุปการคำนวณ ปี 2567'!H61</f>
        <v>0</v>
      </c>
      <c r="O124" s="199">
        <f t="shared" si="62"/>
        <v>0</v>
      </c>
      <c r="P124" s="199">
        <f>'สรุปการคำนวณ ปี 2567'!I61</f>
        <v>371.54314199999999</v>
      </c>
      <c r="Q124" s="199">
        <f t="shared" si="63"/>
        <v>0</v>
      </c>
      <c r="R124" s="199">
        <f>'สรุปการคำนวณ ปี 2567'!J61</f>
        <v>344.02751800000004</v>
      </c>
      <c r="S124" s="199">
        <f t="shared" si="64"/>
        <v>0</v>
      </c>
      <c r="T124" s="199">
        <f>'สรุปการคำนวณ ปี 2567'!K61</f>
        <v>261.97395400000005</v>
      </c>
      <c r="U124" s="199">
        <f t="shared" si="65"/>
        <v>0</v>
      </c>
      <c r="V124" s="199">
        <f>'สรุปการคำนวณ ปี 2567'!L61</f>
        <v>0</v>
      </c>
      <c r="W124" s="199">
        <f t="shared" si="66"/>
        <v>0</v>
      </c>
      <c r="X124" s="199">
        <f>'สรุปการคำนวณ ปี 2567'!M61</f>
        <v>0</v>
      </c>
      <c r="Y124" s="199">
        <f t="shared" si="67"/>
        <v>0</v>
      </c>
      <c r="Z124" s="199">
        <f>'สรุปการคำนวณ ปี 2567'!N61</f>
        <v>0</v>
      </c>
      <c r="AA124" s="199">
        <f t="shared" si="68"/>
        <v>0</v>
      </c>
      <c r="AB124" s="198">
        <f t="shared" si="69"/>
        <v>1393.6225060000002</v>
      </c>
      <c r="AC124" s="198">
        <f t="shared" si="70"/>
        <v>534.58143600000005</v>
      </c>
      <c r="AD124" s="200"/>
      <c r="AE124" s="200"/>
      <c r="AF124" s="178"/>
      <c r="AG124" s="178"/>
      <c r="AH124" s="178"/>
      <c r="AI124" s="183"/>
      <c r="AJ124" s="183"/>
      <c r="AK124" s="183"/>
      <c r="AL124" s="183"/>
      <c r="AM124" s="194"/>
      <c r="AN124" s="194"/>
      <c r="AO124" s="194"/>
      <c r="AP124" s="194"/>
      <c r="AQ124" s="194"/>
      <c r="AR124" s="194"/>
      <c r="AT124" s="194"/>
      <c r="AU124" s="194"/>
    </row>
    <row r="125" spans="1:47" s="181" customFormat="1" ht="30" customHeight="1">
      <c r="A125" s="275"/>
      <c r="B125" s="276"/>
      <c r="C125" s="203" t="s">
        <v>242</v>
      </c>
      <c r="D125" s="199">
        <f>'สรุปการคำนวณ ปี 2567'!C62</f>
        <v>0</v>
      </c>
      <c r="E125" s="199">
        <f t="shared" si="57"/>
        <v>0</v>
      </c>
      <c r="F125" s="199">
        <f>'สรุปการคำนวณ ปี 2567'!D62</f>
        <v>0</v>
      </c>
      <c r="G125" s="199">
        <f t="shared" si="58"/>
        <v>0</v>
      </c>
      <c r="H125" s="199">
        <f>'สรุปการคำนวณ ปี 2567'!E62</f>
        <v>0</v>
      </c>
      <c r="I125" s="199">
        <f t="shared" si="59"/>
        <v>0</v>
      </c>
      <c r="J125" s="199">
        <f>'สรุปการคำนวณ ปี 2567'!F62</f>
        <v>0</v>
      </c>
      <c r="K125" s="199">
        <f t="shared" si="60"/>
        <v>0</v>
      </c>
      <c r="L125" s="199">
        <f>'สรุปการคำนวณ ปี 2567'!G62</f>
        <v>0</v>
      </c>
      <c r="M125" s="199">
        <f t="shared" si="61"/>
        <v>0</v>
      </c>
      <c r="N125" s="199">
        <f>'สรุปการคำนวณ ปี 2567'!H62</f>
        <v>0</v>
      </c>
      <c r="O125" s="199">
        <f t="shared" si="62"/>
        <v>0</v>
      </c>
      <c r="P125" s="199">
        <f>'สรุปการคำนวณ ปี 2567'!I62</f>
        <v>0</v>
      </c>
      <c r="Q125" s="199">
        <f t="shared" si="63"/>
        <v>0</v>
      </c>
      <c r="R125" s="199">
        <f>'สรุปการคำนวณ ปี 2567'!J62</f>
        <v>0</v>
      </c>
      <c r="S125" s="199">
        <f t="shared" si="64"/>
        <v>0</v>
      </c>
      <c r="T125" s="199">
        <f>'สรุปการคำนวณ ปี 2567'!K62</f>
        <v>0</v>
      </c>
      <c r="U125" s="199">
        <f t="shared" si="65"/>
        <v>0</v>
      </c>
      <c r="V125" s="199">
        <f>'สรุปการคำนวณ ปี 2567'!L62</f>
        <v>0</v>
      </c>
      <c r="W125" s="199">
        <f t="shared" si="66"/>
        <v>0</v>
      </c>
      <c r="X125" s="199">
        <f>'สรุปการคำนวณ ปี 2567'!M62</f>
        <v>0</v>
      </c>
      <c r="Y125" s="199">
        <f t="shared" si="67"/>
        <v>0</v>
      </c>
      <c r="Z125" s="199">
        <f>'สรุปการคำนวณ ปี 2567'!N62</f>
        <v>0</v>
      </c>
      <c r="AA125" s="199">
        <f t="shared" si="68"/>
        <v>0</v>
      </c>
      <c r="AB125" s="198">
        <f t="shared" si="69"/>
        <v>0</v>
      </c>
      <c r="AC125" s="198">
        <f t="shared" si="70"/>
        <v>0</v>
      </c>
      <c r="AD125" s="200"/>
      <c r="AE125" s="200"/>
      <c r="AF125" s="178"/>
      <c r="AG125" s="178"/>
      <c r="AH125" s="178"/>
      <c r="AM125" s="194"/>
      <c r="AN125" s="194"/>
      <c r="AO125" s="194"/>
      <c r="AP125" s="194"/>
      <c r="AQ125" s="194"/>
      <c r="AR125" s="194"/>
      <c r="AT125" s="194"/>
      <c r="AU125" s="194"/>
    </row>
    <row r="126" spans="1:47" s="181" customFormat="1" ht="30" customHeight="1">
      <c r="A126" s="275"/>
      <c r="B126" s="276"/>
      <c r="C126" s="203" t="s">
        <v>243</v>
      </c>
      <c r="D126" s="199">
        <f>'สรุปการคำนวณ ปี 2567'!C63</f>
        <v>0</v>
      </c>
      <c r="E126" s="199">
        <f t="shared" si="57"/>
        <v>0</v>
      </c>
      <c r="F126" s="199">
        <f>'สรุปการคำนวณ ปี 2567'!D63</f>
        <v>0</v>
      </c>
      <c r="G126" s="199">
        <f t="shared" si="58"/>
        <v>0</v>
      </c>
      <c r="H126" s="199">
        <f>'สรุปการคำนวณ ปี 2567'!E63</f>
        <v>0</v>
      </c>
      <c r="I126" s="199">
        <f t="shared" si="59"/>
        <v>0</v>
      </c>
      <c r="J126" s="199">
        <f>'สรุปการคำนวณ ปี 2567'!F63</f>
        <v>0</v>
      </c>
      <c r="K126" s="199">
        <f t="shared" si="60"/>
        <v>0</v>
      </c>
      <c r="L126" s="199">
        <f>'สรุปการคำนวณ ปี 2567'!G63</f>
        <v>0</v>
      </c>
      <c r="M126" s="199">
        <f t="shared" si="61"/>
        <v>0</v>
      </c>
      <c r="N126" s="199">
        <f>'สรุปการคำนวณ ปี 2567'!H63</f>
        <v>0</v>
      </c>
      <c r="O126" s="199">
        <f t="shared" si="62"/>
        <v>0</v>
      </c>
      <c r="P126" s="199">
        <f>'สรุปการคำนวณ ปี 2567'!I63</f>
        <v>0</v>
      </c>
      <c r="Q126" s="199">
        <f t="shared" si="63"/>
        <v>0</v>
      </c>
      <c r="R126" s="199">
        <f>'สรุปการคำนวณ ปี 2567'!J63</f>
        <v>0</v>
      </c>
      <c r="S126" s="199">
        <f t="shared" si="64"/>
        <v>0</v>
      </c>
      <c r="T126" s="199">
        <f>'สรุปการคำนวณ ปี 2567'!K63</f>
        <v>0</v>
      </c>
      <c r="U126" s="199">
        <f t="shared" si="65"/>
        <v>0</v>
      </c>
      <c r="V126" s="199">
        <f>'สรุปการคำนวณ ปี 2567'!L63</f>
        <v>0</v>
      </c>
      <c r="W126" s="199">
        <f t="shared" si="66"/>
        <v>0</v>
      </c>
      <c r="X126" s="199">
        <f>'สรุปการคำนวณ ปี 2567'!M63</f>
        <v>0</v>
      </c>
      <c r="Y126" s="199">
        <f t="shared" si="67"/>
        <v>0</v>
      </c>
      <c r="Z126" s="199">
        <f>'สรุปการคำนวณ ปี 2567'!N63</f>
        <v>0</v>
      </c>
      <c r="AA126" s="199">
        <f t="shared" si="68"/>
        <v>0</v>
      </c>
      <c r="AB126" s="198">
        <f t="shared" si="69"/>
        <v>0</v>
      </c>
      <c r="AC126" s="198">
        <f t="shared" si="70"/>
        <v>0</v>
      </c>
      <c r="AD126" s="200"/>
      <c r="AE126" s="200"/>
      <c r="AF126" s="178"/>
      <c r="AG126" s="178"/>
      <c r="AH126" s="178"/>
      <c r="AM126" s="194"/>
      <c r="AN126" s="194"/>
      <c r="AO126" s="194"/>
      <c r="AP126" s="194"/>
      <c r="AQ126" s="194"/>
      <c r="AR126" s="194"/>
      <c r="AT126" s="194"/>
      <c r="AU126" s="194"/>
    </row>
    <row r="127" spans="1:47" s="181" customFormat="1" ht="30" customHeight="1">
      <c r="A127" s="275"/>
      <c r="B127" s="276"/>
      <c r="C127" s="203" t="s">
        <v>235</v>
      </c>
      <c r="D127" s="199">
        <f>'สรุปการคำนวณ ปี 2567'!C64</f>
        <v>0</v>
      </c>
      <c r="E127" s="199">
        <f t="shared" si="57"/>
        <v>0</v>
      </c>
      <c r="F127" s="199">
        <f>'สรุปการคำนวณ ปี 2567'!D64</f>
        <v>0</v>
      </c>
      <c r="G127" s="199">
        <f t="shared" si="58"/>
        <v>0</v>
      </c>
      <c r="H127" s="199">
        <f>'สรุปการคำนวณ ปี 2567'!E64</f>
        <v>0</v>
      </c>
      <c r="I127" s="199">
        <f t="shared" si="59"/>
        <v>0</v>
      </c>
      <c r="J127" s="199">
        <f>'สรุปการคำนวณ ปี 2567'!F64</f>
        <v>0</v>
      </c>
      <c r="K127" s="199">
        <f t="shared" si="60"/>
        <v>0</v>
      </c>
      <c r="L127" s="199">
        <f>'สรุปการคำนวณ ปี 2567'!G64</f>
        <v>0</v>
      </c>
      <c r="M127" s="199">
        <f t="shared" si="61"/>
        <v>0</v>
      </c>
      <c r="N127" s="199">
        <f>'สรุปการคำนวณ ปี 2567'!H64</f>
        <v>0</v>
      </c>
      <c r="O127" s="199">
        <f t="shared" si="62"/>
        <v>0</v>
      </c>
      <c r="P127" s="199">
        <f>'สรุปการคำนวณ ปี 2567'!I64</f>
        <v>0</v>
      </c>
      <c r="Q127" s="199">
        <f t="shared" si="63"/>
        <v>0</v>
      </c>
      <c r="R127" s="199">
        <f>'สรุปการคำนวณ ปี 2567'!J64</f>
        <v>0</v>
      </c>
      <c r="S127" s="199">
        <f t="shared" si="64"/>
        <v>0</v>
      </c>
      <c r="T127" s="199">
        <f>'สรุปการคำนวณ ปี 2567'!K64</f>
        <v>0</v>
      </c>
      <c r="U127" s="199">
        <f t="shared" si="65"/>
        <v>0</v>
      </c>
      <c r="V127" s="199">
        <f>'สรุปการคำนวณ ปี 2567'!L64</f>
        <v>0</v>
      </c>
      <c r="W127" s="199">
        <f t="shared" si="66"/>
        <v>0</v>
      </c>
      <c r="X127" s="199">
        <f>'สรุปการคำนวณ ปี 2567'!M64</f>
        <v>0</v>
      </c>
      <c r="Y127" s="199">
        <f t="shared" si="67"/>
        <v>0</v>
      </c>
      <c r="Z127" s="199">
        <f>'สรุปการคำนวณ ปี 2567'!N64</f>
        <v>0</v>
      </c>
      <c r="AA127" s="199">
        <f t="shared" si="68"/>
        <v>0</v>
      </c>
      <c r="AB127" s="198">
        <f t="shared" si="69"/>
        <v>0</v>
      </c>
      <c r="AC127" s="198">
        <f t="shared" si="70"/>
        <v>0</v>
      </c>
      <c r="AD127" s="200"/>
      <c r="AE127" s="200"/>
      <c r="AF127" s="178"/>
      <c r="AG127" s="178"/>
      <c r="AH127" s="178"/>
      <c r="AM127" s="194"/>
      <c r="AN127" s="194"/>
      <c r="AO127" s="194"/>
      <c r="AP127" s="194"/>
      <c r="AQ127" s="194"/>
      <c r="AR127" s="194"/>
      <c r="AT127" s="194"/>
      <c r="AU127" s="194"/>
    </row>
    <row r="128" spans="1:47" s="181" customFormat="1" ht="30" customHeight="1">
      <c r="A128" s="275"/>
      <c r="B128" s="276"/>
      <c r="C128" s="203" t="s">
        <v>245</v>
      </c>
      <c r="D128" s="199">
        <f>'สรุปการคำนวณ ปี 2567'!C65</f>
        <v>545.66399999999999</v>
      </c>
      <c r="E128" s="199">
        <f t="shared" si="57"/>
        <v>487.20000000000005</v>
      </c>
      <c r="F128" s="199">
        <f>'สรุปการคำนวณ ปี 2567'!D65</f>
        <v>545.66399999999999</v>
      </c>
      <c r="G128" s="199">
        <f t="shared" si="58"/>
        <v>526.17600000000004</v>
      </c>
      <c r="H128" s="199">
        <f>'สรุปการคำนวณ ปี 2567'!E65</f>
        <v>604.12800000000004</v>
      </c>
      <c r="I128" s="199">
        <f t="shared" si="59"/>
        <v>604.12800000000004</v>
      </c>
      <c r="J128" s="199">
        <f>'สรุปการคำนวณ ปี 2567'!F65</f>
        <v>506.68799999999999</v>
      </c>
      <c r="K128" s="199">
        <f t="shared" si="60"/>
        <v>467.71199999999999</v>
      </c>
      <c r="L128" s="199">
        <f>'สรุปการคำนวณ ปี 2567'!G65</f>
        <v>565.15200000000004</v>
      </c>
      <c r="M128" s="199">
        <f t="shared" si="61"/>
        <v>0</v>
      </c>
      <c r="N128" s="199">
        <f>'สรุปการคำนวณ ปี 2567'!H65</f>
        <v>409.24799999999999</v>
      </c>
      <c r="O128" s="199">
        <f t="shared" si="62"/>
        <v>0</v>
      </c>
      <c r="P128" s="199">
        <f>'สรุปการคำนวณ ปี 2567'!I65</f>
        <v>409.24799999999999</v>
      </c>
      <c r="Q128" s="199">
        <f t="shared" si="63"/>
        <v>0</v>
      </c>
      <c r="R128" s="199">
        <f>'สรุปการคำนวณ ปี 2567'!J65</f>
        <v>487.20000000000005</v>
      </c>
      <c r="S128" s="199">
        <f t="shared" si="64"/>
        <v>0</v>
      </c>
      <c r="T128" s="199">
        <f>'สรุปการคำนวณ ปี 2567'!K65</f>
        <v>584.64</v>
      </c>
      <c r="U128" s="199">
        <f t="shared" si="65"/>
        <v>0</v>
      </c>
      <c r="V128" s="199">
        <f>'สรุปการคำนวณ ปี 2567'!L65</f>
        <v>565.15200000000004</v>
      </c>
      <c r="W128" s="199">
        <f t="shared" si="66"/>
        <v>0</v>
      </c>
      <c r="X128" s="199">
        <f>'สรุปการคำนวณ ปี 2567'!M65</f>
        <v>584.64</v>
      </c>
      <c r="Y128" s="199">
        <f t="shared" si="67"/>
        <v>0</v>
      </c>
      <c r="Z128" s="199">
        <f>'สรุปการคำนวณ ปี 2567'!N65</f>
        <v>487.20000000000005</v>
      </c>
      <c r="AA128" s="199">
        <f t="shared" si="68"/>
        <v>0</v>
      </c>
      <c r="AB128" s="198">
        <f t="shared" si="69"/>
        <v>6294.6240000000007</v>
      </c>
      <c r="AC128" s="198">
        <f t="shared" si="70"/>
        <v>2085.2160000000003</v>
      </c>
      <c r="AD128" s="200"/>
      <c r="AE128" s="200"/>
      <c r="AF128" s="178"/>
      <c r="AG128" s="178"/>
      <c r="AH128" s="178"/>
      <c r="AM128" s="194"/>
      <c r="AN128" s="194"/>
      <c r="AO128" s="194"/>
      <c r="AP128" s="194"/>
      <c r="AQ128" s="194"/>
      <c r="AR128" s="194"/>
      <c r="AT128" s="194"/>
      <c r="AU128" s="194"/>
    </row>
    <row r="129" spans="1:47" s="181" customFormat="1" ht="30" customHeight="1">
      <c r="A129" s="275"/>
      <c r="B129" s="276"/>
      <c r="C129" s="203" t="s">
        <v>244</v>
      </c>
      <c r="D129" s="199">
        <f>'สรุปการคำนวณ ปี 2567'!C66</f>
        <v>64.249920000000003</v>
      </c>
      <c r="E129" s="199">
        <f t="shared" si="57"/>
        <v>0</v>
      </c>
      <c r="F129" s="199">
        <f>'สรุปการคำนวณ ปี 2567'!D66</f>
        <v>61.867007999999998</v>
      </c>
      <c r="G129" s="199">
        <f t="shared" si="58"/>
        <v>75.019391999999996</v>
      </c>
      <c r="H129" s="199">
        <f>'สรุปการคำนวณ ปี 2567'!E66</f>
        <v>60.842879999999994</v>
      </c>
      <c r="I129" s="199">
        <f t="shared" si="59"/>
        <v>68.51308800000001</v>
      </c>
      <c r="J129" s="199">
        <f>'สรุปการคำนวณ ปี 2567'!F66</f>
        <v>64.744512</v>
      </c>
      <c r="K129" s="199">
        <f t="shared" si="60"/>
        <v>74.971008000000026</v>
      </c>
      <c r="L129" s="199">
        <f>'สรุปการคำนวณ ปี 2567'!G66</f>
        <v>61.833408000000006</v>
      </c>
      <c r="M129" s="199">
        <f t="shared" si="61"/>
        <v>0</v>
      </c>
      <c r="N129" s="199">
        <f>'สรุปการคำนวณ ปี 2567'!H66</f>
        <v>68.781887999999995</v>
      </c>
      <c r="O129" s="199">
        <f t="shared" si="62"/>
        <v>0</v>
      </c>
      <c r="P129" s="199">
        <f>'สรุปการคำนวณ ปี 2567'!I66</f>
        <v>66.998400000000004</v>
      </c>
      <c r="Q129" s="199">
        <f t="shared" si="63"/>
        <v>0</v>
      </c>
      <c r="R129" s="199">
        <f>'สรุปการคำนวณ ปี 2567'!J66</f>
        <v>60.75820800000001</v>
      </c>
      <c r="S129" s="199">
        <f t="shared" si="64"/>
        <v>0</v>
      </c>
      <c r="T129" s="199">
        <f>'สรุปการคำนวณ ปี 2567'!K66</f>
        <v>63.712319999999991</v>
      </c>
      <c r="U129" s="199">
        <f t="shared" si="65"/>
        <v>0</v>
      </c>
      <c r="V129" s="199">
        <f>'สรุปการคำนวณ ปี 2567'!L66</f>
        <v>66.96883200000002</v>
      </c>
      <c r="W129" s="199">
        <f t="shared" si="66"/>
        <v>0</v>
      </c>
      <c r="X129" s="199">
        <f>'สรุปการคำนวณ ปี 2567'!M66</f>
        <v>69.576191999999992</v>
      </c>
      <c r="Y129" s="199">
        <f t="shared" si="67"/>
        <v>0</v>
      </c>
      <c r="Z129" s="199">
        <f>'สรุปการคำนวณ ปี 2567'!N66</f>
        <v>68.64748800000001</v>
      </c>
      <c r="AA129" s="199">
        <f t="shared" si="68"/>
        <v>0</v>
      </c>
      <c r="AB129" s="198">
        <f t="shared" si="69"/>
        <v>778.98105600000008</v>
      </c>
      <c r="AC129" s="198">
        <f t="shared" si="70"/>
        <v>218.50348800000006</v>
      </c>
      <c r="AD129" s="200"/>
      <c r="AE129" s="200"/>
      <c r="AF129" s="178"/>
      <c r="AG129" s="178"/>
      <c r="AH129" s="178"/>
      <c r="AM129" s="194"/>
      <c r="AN129" s="194"/>
      <c r="AO129" s="194"/>
      <c r="AP129" s="194"/>
      <c r="AQ129" s="194"/>
      <c r="AR129" s="194"/>
      <c r="AT129" s="194"/>
      <c r="AU129" s="194"/>
    </row>
    <row r="130" spans="1:47" s="181" customFormat="1" ht="30" customHeight="1">
      <c r="A130" s="275"/>
      <c r="B130" s="276"/>
      <c r="C130" s="203" t="s">
        <v>236</v>
      </c>
      <c r="D130" s="199">
        <f>'สรุปการคำนวณ ปี 2567'!C67</f>
        <v>0</v>
      </c>
      <c r="E130" s="199">
        <f t="shared" si="57"/>
        <v>0</v>
      </c>
      <c r="F130" s="199">
        <f>'สรุปการคำนวณ ปี 2567'!D67</f>
        <v>0</v>
      </c>
      <c r="G130" s="199">
        <f t="shared" si="58"/>
        <v>0</v>
      </c>
      <c r="H130" s="199">
        <f>'สรุปการคำนวณ ปี 2567'!E67</f>
        <v>0</v>
      </c>
      <c r="I130" s="199">
        <f t="shared" si="59"/>
        <v>0</v>
      </c>
      <c r="J130" s="199">
        <f>'สรุปการคำนวณ ปี 2567'!F67</f>
        <v>0</v>
      </c>
      <c r="K130" s="199">
        <f t="shared" si="60"/>
        <v>0</v>
      </c>
      <c r="L130" s="199">
        <f>'สรุปการคำนวณ ปี 2567'!G67</f>
        <v>0</v>
      </c>
      <c r="M130" s="199">
        <f t="shared" si="61"/>
        <v>0</v>
      </c>
      <c r="N130" s="199">
        <f>'สรุปการคำนวณ ปี 2567'!H67</f>
        <v>0</v>
      </c>
      <c r="O130" s="199">
        <f t="shared" si="62"/>
        <v>0</v>
      </c>
      <c r="P130" s="199">
        <f>'สรุปการคำนวณ ปี 2567'!I67</f>
        <v>0</v>
      </c>
      <c r="Q130" s="199">
        <f t="shared" si="63"/>
        <v>0</v>
      </c>
      <c r="R130" s="199">
        <f>'สรุปการคำนวณ ปี 2567'!J67</f>
        <v>0</v>
      </c>
      <c r="S130" s="199">
        <f t="shared" si="64"/>
        <v>0</v>
      </c>
      <c r="T130" s="199">
        <f>'สรุปการคำนวณ ปี 2567'!K67</f>
        <v>0</v>
      </c>
      <c r="U130" s="199">
        <f t="shared" si="65"/>
        <v>0</v>
      </c>
      <c r="V130" s="199">
        <f>'สรุปการคำนวณ ปี 2567'!L67</f>
        <v>0</v>
      </c>
      <c r="W130" s="199">
        <f t="shared" si="66"/>
        <v>0</v>
      </c>
      <c r="X130" s="199">
        <f>'สรุปการคำนวณ ปี 2567'!M67</f>
        <v>0</v>
      </c>
      <c r="Y130" s="199">
        <f t="shared" si="67"/>
        <v>0</v>
      </c>
      <c r="Z130" s="199">
        <f>'สรุปการคำนวณ ปี 2567'!N67</f>
        <v>0</v>
      </c>
      <c r="AA130" s="199">
        <f t="shared" si="68"/>
        <v>0</v>
      </c>
      <c r="AB130" s="198">
        <f t="shared" si="69"/>
        <v>0</v>
      </c>
      <c r="AC130" s="198">
        <f t="shared" si="70"/>
        <v>0</v>
      </c>
      <c r="AD130" s="200"/>
      <c r="AE130" s="200"/>
      <c r="AF130" s="178"/>
      <c r="AG130" s="178"/>
      <c r="AH130" s="178"/>
      <c r="AM130" s="194"/>
      <c r="AN130" s="194"/>
      <c r="AO130" s="194"/>
      <c r="AP130" s="194"/>
      <c r="AQ130" s="194"/>
      <c r="AR130" s="194"/>
      <c r="AT130" s="194"/>
      <c r="AU130" s="194"/>
    </row>
    <row r="131" spans="1:47" s="181" customFormat="1" ht="30" customHeight="1">
      <c r="A131" s="275"/>
      <c r="B131" s="276"/>
      <c r="C131" s="203" t="s">
        <v>237</v>
      </c>
      <c r="D131" s="199">
        <f>'สรุปการคำนวณ ปี 2567'!C68</f>
        <v>0</v>
      </c>
      <c r="E131" s="199">
        <f t="shared" si="57"/>
        <v>0</v>
      </c>
      <c r="F131" s="199">
        <f>'สรุปการคำนวณ ปี 2567'!D68</f>
        <v>0</v>
      </c>
      <c r="G131" s="199">
        <f t="shared" si="58"/>
        <v>0</v>
      </c>
      <c r="H131" s="199">
        <f>'สรุปการคำนวณ ปี 2567'!E68</f>
        <v>0</v>
      </c>
      <c r="I131" s="199">
        <f t="shared" si="59"/>
        <v>0</v>
      </c>
      <c r="J131" s="199">
        <f>'สรุปการคำนวณ ปี 2567'!F68</f>
        <v>0</v>
      </c>
      <c r="K131" s="199">
        <f t="shared" si="60"/>
        <v>0</v>
      </c>
      <c r="L131" s="199">
        <f>'สรุปการคำนวณ ปี 2567'!G68</f>
        <v>0</v>
      </c>
      <c r="M131" s="199">
        <f t="shared" si="61"/>
        <v>0</v>
      </c>
      <c r="N131" s="199">
        <f>'สรุปการคำนวณ ปี 2567'!H68</f>
        <v>0</v>
      </c>
      <c r="O131" s="199">
        <f t="shared" si="62"/>
        <v>0</v>
      </c>
      <c r="P131" s="199">
        <f>'สรุปการคำนวณ ปี 2567'!I68</f>
        <v>0</v>
      </c>
      <c r="Q131" s="199">
        <f t="shared" si="63"/>
        <v>0</v>
      </c>
      <c r="R131" s="199">
        <f>'สรุปการคำนวณ ปี 2567'!J68</f>
        <v>0</v>
      </c>
      <c r="S131" s="199">
        <f t="shared" si="64"/>
        <v>0</v>
      </c>
      <c r="T131" s="199">
        <f>'สรุปการคำนวณ ปี 2567'!K68</f>
        <v>0</v>
      </c>
      <c r="U131" s="199">
        <f t="shared" si="65"/>
        <v>0</v>
      </c>
      <c r="V131" s="199">
        <f>'สรุปการคำนวณ ปี 2567'!L68</f>
        <v>0</v>
      </c>
      <c r="W131" s="199">
        <f t="shared" si="66"/>
        <v>0</v>
      </c>
      <c r="X131" s="199">
        <f>'สรุปการคำนวณ ปี 2567'!M68</f>
        <v>0</v>
      </c>
      <c r="Y131" s="199">
        <f t="shared" si="67"/>
        <v>0</v>
      </c>
      <c r="Z131" s="199">
        <f>'สรุปการคำนวณ ปี 2567'!N68</f>
        <v>0</v>
      </c>
      <c r="AA131" s="199">
        <f t="shared" si="68"/>
        <v>0</v>
      </c>
      <c r="AB131" s="198">
        <f t="shared" si="69"/>
        <v>0</v>
      </c>
      <c r="AC131" s="198">
        <f t="shared" si="70"/>
        <v>0</v>
      </c>
      <c r="AD131" s="200"/>
      <c r="AE131" s="200"/>
      <c r="AF131" s="178"/>
      <c r="AG131" s="178"/>
      <c r="AH131" s="178"/>
      <c r="AM131" s="194"/>
      <c r="AN131" s="194"/>
      <c r="AO131" s="194"/>
      <c r="AP131" s="194"/>
      <c r="AQ131" s="194"/>
      <c r="AR131" s="194"/>
      <c r="AT131" s="194"/>
      <c r="AU131" s="194"/>
    </row>
    <row r="132" spans="1:47" s="181" customFormat="1" ht="30" customHeight="1">
      <c r="A132" s="275"/>
      <c r="B132" s="276"/>
      <c r="C132" s="203" t="s">
        <v>7</v>
      </c>
      <c r="D132" s="199">
        <f>'สรุปการคำนวณ ปี 2567'!C69</f>
        <v>3267.1664360000004</v>
      </c>
      <c r="E132" s="199">
        <f t="shared" si="57"/>
        <v>5949.4498720000001</v>
      </c>
      <c r="F132" s="199">
        <f>'สรุปการคำนวณ ปี 2567'!D69</f>
        <v>2829.2540360000003</v>
      </c>
      <c r="G132" s="199">
        <f t="shared" si="58"/>
        <v>9253.2889720000003</v>
      </c>
      <c r="H132" s="199">
        <f>'สรุปการคำนวณ ปี 2567'!E69</f>
        <v>4181.9834359999995</v>
      </c>
      <c r="I132" s="199">
        <f t="shared" si="59"/>
        <v>10315.076572</v>
      </c>
      <c r="J132" s="199">
        <f>'สรุปการคำนวณ ปี 2567'!F69</f>
        <v>3052.7093360000003</v>
      </c>
      <c r="K132" s="199">
        <f t="shared" si="60"/>
        <v>9230.7934719999994</v>
      </c>
      <c r="L132" s="199">
        <f>'สรุปการคำนวณ ปี 2567'!G69</f>
        <v>3037.7123360000001</v>
      </c>
      <c r="M132" s="199">
        <f t="shared" si="61"/>
        <v>0</v>
      </c>
      <c r="N132" s="199">
        <f>'สรุปการคำนวณ ปี 2567'!H69</f>
        <v>3231.1736360000004</v>
      </c>
      <c r="O132" s="199">
        <f t="shared" si="62"/>
        <v>0</v>
      </c>
      <c r="P132" s="199">
        <f>'สรุปการคำนวณ ปี 2567'!I69</f>
        <v>2758.7681360000001</v>
      </c>
      <c r="Q132" s="199">
        <f t="shared" si="63"/>
        <v>0</v>
      </c>
      <c r="R132" s="199">
        <f>'สรุปการคำนวณ ปี 2567'!J69</f>
        <v>6162.4072720000004</v>
      </c>
      <c r="S132" s="199">
        <f t="shared" si="64"/>
        <v>0</v>
      </c>
      <c r="T132" s="199">
        <f>'สรุปการคำนวณ ปี 2567'!K69</f>
        <v>6985.7425720000001</v>
      </c>
      <c r="U132" s="199">
        <f t="shared" si="65"/>
        <v>0</v>
      </c>
      <c r="V132" s="199">
        <f>'สรุปการคำนวณ ปี 2567'!L69</f>
        <v>10845.970372</v>
      </c>
      <c r="W132" s="199">
        <f t="shared" si="66"/>
        <v>0</v>
      </c>
      <c r="X132" s="199">
        <f>'สรุปการคำนวณ ปี 2567'!M69</f>
        <v>5733.4930720000002</v>
      </c>
      <c r="Y132" s="199">
        <f t="shared" si="67"/>
        <v>0</v>
      </c>
      <c r="Z132" s="199">
        <f>'สรุปการคำนวณ ปี 2567'!N69</f>
        <v>7611.1174720000008</v>
      </c>
      <c r="AA132" s="199">
        <f t="shared" si="68"/>
        <v>0</v>
      </c>
      <c r="AB132" s="198">
        <f t="shared" si="69"/>
        <v>59697.498112000001</v>
      </c>
      <c r="AC132" s="198">
        <f t="shared" si="70"/>
        <v>34748.608887999995</v>
      </c>
      <c r="AD132" s="200"/>
      <c r="AE132" s="200"/>
      <c r="AF132" s="178"/>
      <c r="AG132" s="178"/>
      <c r="AH132" s="178"/>
      <c r="AM132" s="194"/>
      <c r="AN132" s="194"/>
      <c r="AO132" s="194"/>
      <c r="AP132" s="194"/>
      <c r="AQ132" s="194"/>
      <c r="AR132" s="194"/>
      <c r="AT132" s="194"/>
      <c r="AU132" s="194"/>
    </row>
    <row r="133" spans="1:47" s="181" customFormat="1" ht="30" customHeight="1">
      <c r="A133" s="275"/>
      <c r="B133" s="276"/>
      <c r="C133" s="203" t="s">
        <v>40</v>
      </c>
      <c r="D133" s="199">
        <f>'สรุปการคำนวณ ปี 2567'!C70</f>
        <v>525.5</v>
      </c>
      <c r="E133" s="199">
        <f t="shared" si="57"/>
        <v>446.67499999999995</v>
      </c>
      <c r="F133" s="199">
        <f>'สรุปการคำนวณ ปี 2567'!D70</f>
        <v>551.77499999999998</v>
      </c>
      <c r="G133" s="199">
        <f t="shared" si="58"/>
        <v>394.125</v>
      </c>
      <c r="H133" s="199">
        <f>'สรุปการคำนวณ ปี 2567'!E70</f>
        <v>499.22499999999997</v>
      </c>
      <c r="I133" s="199">
        <f t="shared" si="59"/>
        <v>420.4</v>
      </c>
      <c r="J133" s="199">
        <f>'สรุปการคำนวณ ปี 2567'!F70</f>
        <v>509.73499999999996</v>
      </c>
      <c r="K133" s="199">
        <f t="shared" si="60"/>
        <v>446.67499999999995</v>
      </c>
      <c r="L133" s="199">
        <f>'สรุปการคำนวณ ปี 2567'!G70</f>
        <v>551.77499999999998</v>
      </c>
      <c r="M133" s="199">
        <f t="shared" si="61"/>
        <v>0</v>
      </c>
      <c r="N133" s="199">
        <f>'สรุปการคำนวณ ปี 2567'!H70</f>
        <v>509.73499999999996</v>
      </c>
      <c r="O133" s="199">
        <f t="shared" si="62"/>
        <v>0</v>
      </c>
      <c r="P133" s="199">
        <f>'สรุปการคำนวณ ปี 2567'!I70</f>
        <v>420.4</v>
      </c>
      <c r="Q133" s="199">
        <f t="shared" si="63"/>
        <v>0</v>
      </c>
      <c r="R133" s="199">
        <f>'สรุปการคำนวณ ปี 2567'!J70</f>
        <v>472.95</v>
      </c>
      <c r="S133" s="199">
        <f t="shared" si="64"/>
        <v>0</v>
      </c>
      <c r="T133" s="199">
        <f>'สรุปการคำนวณ ปี 2567'!K70</f>
        <v>499.22499999999997</v>
      </c>
      <c r="U133" s="199">
        <f t="shared" si="65"/>
        <v>0</v>
      </c>
      <c r="V133" s="199">
        <f>'สรุปการคำนวณ ปี 2567'!L70</f>
        <v>525.5</v>
      </c>
      <c r="W133" s="199">
        <f t="shared" si="66"/>
        <v>0</v>
      </c>
      <c r="X133" s="199">
        <f>'สรุปการคำนวณ ปี 2567'!M70</f>
        <v>451.92999999999995</v>
      </c>
      <c r="Y133" s="199">
        <f t="shared" si="67"/>
        <v>0</v>
      </c>
      <c r="Z133" s="199">
        <f>'สรุปการคำนวณ ปี 2567'!N70</f>
        <v>509.73499999999996</v>
      </c>
      <c r="AA133" s="199">
        <f t="shared" si="68"/>
        <v>0</v>
      </c>
      <c r="AB133" s="198">
        <f t="shared" si="69"/>
        <v>6027.4850000000006</v>
      </c>
      <c r="AC133" s="198">
        <f t="shared" si="70"/>
        <v>1707.8749999999998</v>
      </c>
      <c r="AD133" s="200"/>
      <c r="AE133" s="200"/>
      <c r="AF133" s="178"/>
      <c r="AG133" s="178"/>
      <c r="AH133" s="178"/>
      <c r="AM133" s="194"/>
      <c r="AN133" s="194"/>
      <c r="AO133" s="194"/>
      <c r="AP133" s="194"/>
      <c r="AQ133" s="194"/>
      <c r="AR133" s="194"/>
      <c r="AT133" s="194"/>
      <c r="AU133" s="194"/>
    </row>
    <row r="134" spans="1:47" s="181" customFormat="1" ht="30" customHeight="1">
      <c r="A134" s="275"/>
      <c r="B134" s="276"/>
      <c r="C134" s="203" t="s">
        <v>84</v>
      </c>
      <c r="D134" s="199">
        <f>'สรุปการคำนวณ ปี 2567'!C71</f>
        <v>379.95414</v>
      </c>
      <c r="E134" s="199">
        <f t="shared" si="57"/>
        <v>444.57932799999998</v>
      </c>
      <c r="F134" s="199">
        <f>'สรุปการคำนวณ ปี 2567'!D71</f>
        <v>365.86233599999997</v>
      </c>
      <c r="G134" s="199">
        <f t="shared" si="58"/>
        <v>443.64146399999993</v>
      </c>
      <c r="H134" s="199">
        <f>'สรุปการคำนวณ ปี 2567'!E71</f>
        <v>359.80595999999997</v>
      </c>
      <c r="I134" s="199">
        <f t="shared" si="59"/>
        <v>405.16519599999998</v>
      </c>
      <c r="J134" s="199">
        <f>'สรุปการคำนวณ ปี 2567'!F71</f>
        <v>382.87900400000001</v>
      </c>
      <c r="K134" s="199">
        <f t="shared" si="60"/>
        <v>443.35533600000002</v>
      </c>
      <c r="L134" s="199">
        <f>'สรุปการคำนวณ ปี 2567'!G71</f>
        <v>365.663636</v>
      </c>
      <c r="M134" s="199">
        <f t="shared" si="61"/>
        <v>0</v>
      </c>
      <c r="N134" s="199">
        <f>'สรุปการคำนวณ ปี 2567'!H71</f>
        <v>406.75479599999994</v>
      </c>
      <c r="O134" s="199">
        <f t="shared" si="62"/>
        <v>0</v>
      </c>
      <c r="P134" s="199">
        <f>'สรุปการคำนวณ ปี 2567'!I71</f>
        <v>396.20779999999996</v>
      </c>
      <c r="Q134" s="199">
        <f t="shared" si="63"/>
        <v>0</v>
      </c>
      <c r="R134" s="199">
        <f>'สรุปการคำนวณ ปี 2567'!J71</f>
        <v>359.30523599999998</v>
      </c>
      <c r="S134" s="199">
        <f t="shared" si="64"/>
        <v>0</v>
      </c>
      <c r="T134" s="199">
        <f>'สรุปการคำนวณ ปี 2567'!K71</f>
        <v>376.77493999999996</v>
      </c>
      <c r="U134" s="199">
        <f t="shared" si="65"/>
        <v>0</v>
      </c>
      <c r="V134" s="199">
        <f>'สรุปการคำนวณ ปี 2567'!L71</f>
        <v>396.03294399999993</v>
      </c>
      <c r="W134" s="199">
        <f t="shared" si="66"/>
        <v>0</v>
      </c>
      <c r="X134" s="199">
        <f>'สรุปการคำนวณ ปี 2567'!M71</f>
        <v>411.45206399999995</v>
      </c>
      <c r="Y134" s="199">
        <f t="shared" si="67"/>
        <v>0</v>
      </c>
      <c r="Z134" s="199">
        <f>'สรุปการคำนวณ ปี 2567'!N71</f>
        <v>405.95999599999993</v>
      </c>
      <c r="AA134" s="199">
        <f t="shared" si="68"/>
        <v>0</v>
      </c>
      <c r="AB134" s="198">
        <f t="shared" si="69"/>
        <v>4606.6528519999993</v>
      </c>
      <c r="AC134" s="198">
        <f t="shared" si="70"/>
        <v>1736.7413239999998</v>
      </c>
      <c r="AD134" s="200"/>
      <c r="AE134" s="200"/>
      <c r="AF134" s="178"/>
      <c r="AG134" s="178"/>
      <c r="AH134" s="178"/>
      <c r="AM134" s="194"/>
      <c r="AN134" s="194"/>
      <c r="AO134" s="194"/>
      <c r="AP134" s="194"/>
      <c r="AQ134" s="194"/>
      <c r="AR134" s="194"/>
      <c r="AT134" s="194"/>
      <c r="AU134" s="194"/>
    </row>
    <row r="135" spans="1:47" s="181" customFormat="1" ht="30" customHeight="1">
      <c r="A135" s="275"/>
      <c r="B135" s="276"/>
      <c r="C135" s="203" t="s">
        <v>85</v>
      </c>
      <c r="D135" s="199">
        <f>'สรุปการคำนวณ ปี 2567'!C72</f>
        <v>0</v>
      </c>
      <c r="E135" s="199">
        <f t="shared" si="57"/>
        <v>0</v>
      </c>
      <c r="F135" s="199">
        <f>'สรุปการคำนวณ ปี 2567'!D72</f>
        <v>0</v>
      </c>
      <c r="G135" s="199">
        <f t="shared" si="58"/>
        <v>0</v>
      </c>
      <c r="H135" s="199">
        <f>'สรุปการคำนวณ ปี 2567'!E72</f>
        <v>0</v>
      </c>
      <c r="I135" s="199">
        <f t="shared" si="59"/>
        <v>0</v>
      </c>
      <c r="J135" s="199">
        <f>'สรุปการคำนวณ ปี 2567'!F72</f>
        <v>0</v>
      </c>
      <c r="K135" s="199">
        <f t="shared" si="60"/>
        <v>0</v>
      </c>
      <c r="L135" s="199">
        <f>'สรุปการคำนวณ ปี 2567'!G72</f>
        <v>0</v>
      </c>
      <c r="M135" s="199">
        <f t="shared" si="61"/>
        <v>0</v>
      </c>
      <c r="N135" s="199">
        <f>'สรุปการคำนวณ ปี 2567'!H72</f>
        <v>0</v>
      </c>
      <c r="O135" s="199">
        <f t="shared" si="62"/>
        <v>0</v>
      </c>
      <c r="P135" s="199">
        <f>'สรุปการคำนวณ ปี 2567'!I72</f>
        <v>0</v>
      </c>
      <c r="Q135" s="199">
        <f t="shared" si="63"/>
        <v>0</v>
      </c>
      <c r="R135" s="199">
        <f>'สรุปการคำนวณ ปี 2567'!J72</f>
        <v>0</v>
      </c>
      <c r="S135" s="199">
        <f t="shared" si="64"/>
        <v>0</v>
      </c>
      <c r="T135" s="199">
        <f>'สรุปการคำนวณ ปี 2567'!K72</f>
        <v>0</v>
      </c>
      <c r="U135" s="199">
        <f t="shared" si="65"/>
        <v>0</v>
      </c>
      <c r="V135" s="199">
        <f>'สรุปการคำนวณ ปี 2567'!L72</f>
        <v>0</v>
      </c>
      <c r="W135" s="199">
        <f t="shared" si="66"/>
        <v>0</v>
      </c>
      <c r="X135" s="199">
        <f>'สรุปการคำนวณ ปี 2567'!M72</f>
        <v>0</v>
      </c>
      <c r="Y135" s="199">
        <f t="shared" si="67"/>
        <v>0</v>
      </c>
      <c r="Z135" s="199">
        <f>'สรุปการคำนวณ ปี 2567'!N72</f>
        <v>0</v>
      </c>
      <c r="AA135" s="199">
        <f t="shared" si="68"/>
        <v>0</v>
      </c>
      <c r="AB135" s="198">
        <f t="shared" si="69"/>
        <v>0</v>
      </c>
      <c r="AC135" s="198">
        <f t="shared" si="70"/>
        <v>0</v>
      </c>
      <c r="AD135" s="200"/>
      <c r="AE135" s="200"/>
      <c r="AF135" s="178"/>
      <c r="AG135" s="178"/>
      <c r="AH135" s="178"/>
      <c r="AM135" s="194"/>
      <c r="AN135" s="194"/>
      <c r="AO135" s="194"/>
      <c r="AP135" s="194"/>
      <c r="AQ135" s="194"/>
      <c r="AR135" s="194"/>
      <c r="AT135" s="194"/>
      <c r="AU135" s="194"/>
    </row>
    <row r="136" spans="1:47" s="181" customFormat="1" ht="30" customHeight="1">
      <c r="A136" s="275"/>
      <c r="B136" s="276"/>
      <c r="C136" s="207" t="s">
        <v>29</v>
      </c>
      <c r="D136" s="199">
        <f>'สรุปการคำนวณ ปี 2567'!C73</f>
        <v>114.83999999999999</v>
      </c>
      <c r="E136" s="199">
        <f t="shared" si="57"/>
        <v>132.93599999999998</v>
      </c>
      <c r="F136" s="199">
        <f>'สรุปการคำนวณ ปี 2567'!D73</f>
        <v>121.104</v>
      </c>
      <c r="G136" s="199">
        <f t="shared" si="58"/>
        <v>126.44</v>
      </c>
      <c r="H136" s="199">
        <f>'สรุปการคำนวณ ปี 2567'!E73</f>
        <v>104.39999999999999</v>
      </c>
      <c r="I136" s="199">
        <f t="shared" si="59"/>
        <v>130.15199999999999</v>
      </c>
      <c r="J136" s="199">
        <f>'สรุปการคำนวณ ปี 2567'!F73</f>
        <v>112.28799999999998</v>
      </c>
      <c r="K136" s="199">
        <f t="shared" si="60"/>
        <v>125.744</v>
      </c>
      <c r="L136" s="199">
        <f>'สรุปการคำนวณ ปี 2567'!G73</f>
        <v>118.32</v>
      </c>
      <c r="M136" s="199">
        <f t="shared" si="61"/>
        <v>0</v>
      </c>
      <c r="N136" s="199">
        <f>'สรุปการคำนวณ ปี 2567'!H73</f>
        <v>128.29599999999999</v>
      </c>
      <c r="O136" s="199">
        <f t="shared" si="62"/>
        <v>0</v>
      </c>
      <c r="P136" s="199">
        <f>'สรุปการคำนวณ ปี 2567'!I73</f>
        <v>110.19999999999999</v>
      </c>
      <c r="Q136" s="199">
        <f t="shared" si="63"/>
        <v>0</v>
      </c>
      <c r="R136" s="199">
        <f>'สรุปการคำนวณ ปี 2567'!J73</f>
        <v>131.54400000000001</v>
      </c>
      <c r="S136" s="199">
        <f t="shared" si="64"/>
        <v>0</v>
      </c>
      <c r="T136" s="199">
        <f>'สรุปการคำนวณ ปี 2567'!K73</f>
        <v>122.96</v>
      </c>
      <c r="U136" s="199">
        <f t="shared" si="65"/>
        <v>0</v>
      </c>
      <c r="V136" s="199">
        <f>'สรุปการคำนวณ ปี 2567'!L73</f>
        <v>108.57599999999998</v>
      </c>
      <c r="W136" s="199">
        <f t="shared" si="66"/>
        <v>0</v>
      </c>
      <c r="X136" s="199">
        <f>'สรุปการคำนวณ ปี 2567'!M73</f>
        <v>115.99999999999999</v>
      </c>
      <c r="Y136" s="199">
        <f t="shared" si="67"/>
        <v>0</v>
      </c>
      <c r="Z136" s="199">
        <f>'สรุปการคำนวณ ปี 2567'!N73</f>
        <v>102.77599999999998</v>
      </c>
      <c r="AA136" s="199">
        <f t="shared" si="68"/>
        <v>0</v>
      </c>
      <c r="AB136" s="198">
        <f t="shared" si="69"/>
        <v>1391.3040000000001</v>
      </c>
      <c r="AC136" s="198">
        <f t="shared" si="70"/>
        <v>515.27199999999993</v>
      </c>
      <c r="AD136" s="200"/>
      <c r="AE136" s="200"/>
      <c r="AF136" s="178"/>
      <c r="AG136" s="178"/>
      <c r="AH136" s="178"/>
      <c r="AM136" s="194"/>
      <c r="AN136" s="194"/>
      <c r="AO136" s="194"/>
      <c r="AP136" s="194"/>
      <c r="AQ136" s="194"/>
      <c r="AR136" s="194"/>
      <c r="AT136" s="194"/>
      <c r="AU136" s="194"/>
    </row>
    <row r="137" spans="1:47" s="181" customFormat="1" ht="30" customHeight="1">
      <c r="A137" s="277"/>
      <c r="B137" s="278"/>
      <c r="C137" s="208" t="s">
        <v>112</v>
      </c>
      <c r="D137" s="199">
        <f>'สรุปการคำนวณ ปี 2567'!C74</f>
        <v>0</v>
      </c>
      <c r="E137" s="199">
        <f t="shared" si="57"/>
        <v>0</v>
      </c>
      <c r="F137" s="199">
        <f>'สรุปการคำนวณ ปี 2567'!D74</f>
        <v>0</v>
      </c>
      <c r="G137" s="199">
        <f t="shared" si="58"/>
        <v>0</v>
      </c>
      <c r="H137" s="199">
        <f>'สรุปการคำนวณ ปี 2567'!E74</f>
        <v>0</v>
      </c>
      <c r="I137" s="199">
        <f t="shared" si="59"/>
        <v>0</v>
      </c>
      <c r="J137" s="199">
        <f>'สรุปการคำนวณ ปี 2567'!F74</f>
        <v>0</v>
      </c>
      <c r="K137" s="201">
        <f t="shared" si="60"/>
        <v>0</v>
      </c>
      <c r="L137" s="199">
        <f>'สรุปการคำนวณ ปี 2567'!G74</f>
        <v>0</v>
      </c>
      <c r="M137" s="199">
        <f t="shared" si="61"/>
        <v>0</v>
      </c>
      <c r="N137" s="199">
        <f>'สรุปการคำนวณ ปี 2567'!H74</f>
        <v>0</v>
      </c>
      <c r="O137" s="199">
        <f t="shared" si="62"/>
        <v>0</v>
      </c>
      <c r="P137" s="199">
        <f>'สรุปการคำนวณ ปี 2567'!I74</f>
        <v>0</v>
      </c>
      <c r="Q137" s="199">
        <f t="shared" si="63"/>
        <v>0</v>
      </c>
      <c r="R137" s="199">
        <f>'สรุปการคำนวณ ปี 2567'!J74</f>
        <v>0</v>
      </c>
      <c r="S137" s="199">
        <f t="shared" si="64"/>
        <v>0</v>
      </c>
      <c r="T137" s="199">
        <f>'สรุปการคำนวณ ปี 2567'!K74</f>
        <v>0</v>
      </c>
      <c r="U137" s="199">
        <f t="shared" si="65"/>
        <v>0</v>
      </c>
      <c r="V137" s="199">
        <f>'สรุปการคำนวณ ปี 2567'!L74</f>
        <v>0</v>
      </c>
      <c r="W137" s="201">
        <f t="shared" si="66"/>
        <v>0</v>
      </c>
      <c r="X137" s="199">
        <f>'สรุปการคำนวณ ปี 2567'!M74</f>
        <v>0</v>
      </c>
      <c r="Y137" s="199">
        <f t="shared" si="67"/>
        <v>0</v>
      </c>
      <c r="Z137" s="199">
        <f>'สรุปการคำนวณ ปี 2567'!N74</f>
        <v>0</v>
      </c>
      <c r="AA137" s="199">
        <f t="shared" si="68"/>
        <v>0</v>
      </c>
      <c r="AB137" s="198">
        <f t="shared" si="69"/>
        <v>0</v>
      </c>
      <c r="AC137" s="198">
        <f t="shared" si="70"/>
        <v>0</v>
      </c>
      <c r="AD137" s="200"/>
      <c r="AE137" s="200"/>
      <c r="AF137" s="178"/>
      <c r="AG137" s="178"/>
      <c r="AH137" s="178"/>
      <c r="AM137" s="194"/>
      <c r="AN137" s="194"/>
      <c r="AO137" s="194"/>
      <c r="AP137" s="194"/>
      <c r="AQ137" s="194"/>
      <c r="AR137" s="194"/>
      <c r="AT137" s="194"/>
      <c r="AU137" s="194"/>
    </row>
    <row r="138" spans="1:47" s="181" customFormat="1" ht="30" customHeight="1">
      <c r="A138" s="202"/>
      <c r="B138" s="202"/>
      <c r="C138" s="202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>
        <f>O84</f>
        <v>0</v>
      </c>
      <c r="AB138" s="178"/>
      <c r="AC138" s="178"/>
      <c r="AD138" s="178"/>
      <c r="AE138" s="178"/>
      <c r="AF138" s="178"/>
      <c r="AG138" s="178"/>
      <c r="AH138" s="178"/>
      <c r="AM138" s="194"/>
      <c r="AN138" s="194"/>
      <c r="AO138" s="194"/>
      <c r="AP138" s="194"/>
      <c r="AQ138" s="194"/>
      <c r="AR138" s="194"/>
      <c r="AT138" s="194"/>
      <c r="AU138" s="194"/>
    </row>
    <row r="139" spans="1:47" s="181" customFormat="1" ht="30" customHeight="1">
      <c r="A139" s="272"/>
      <c r="B139" s="272"/>
      <c r="C139" s="272"/>
      <c r="D139" s="209"/>
      <c r="E139" s="209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>
        <f>O85</f>
        <v>9185.4359560000012</v>
      </c>
      <c r="AB139" s="178"/>
      <c r="AC139" s="178"/>
      <c r="AD139" s="178"/>
      <c r="AE139" s="178"/>
      <c r="AF139" s="178"/>
      <c r="AG139" s="178"/>
      <c r="AH139" s="178"/>
      <c r="AM139" s="194"/>
      <c r="AN139" s="194"/>
      <c r="AO139" s="194"/>
      <c r="AP139" s="194"/>
      <c r="AQ139" s="194"/>
      <c r="AR139" s="194"/>
      <c r="AT139" s="194"/>
      <c r="AU139" s="194"/>
    </row>
    <row r="140" spans="1:47" s="181" customFormat="1" ht="30" customHeight="1">
      <c r="A140" s="266"/>
      <c r="B140" s="266"/>
      <c r="C140" s="266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>
        <f>O86</f>
        <v>-9185.4359560000012</v>
      </c>
      <c r="AB140" s="178"/>
      <c r="AC140" s="178"/>
      <c r="AD140" s="178"/>
      <c r="AE140" s="178"/>
      <c r="AF140" s="178"/>
      <c r="AG140" s="178"/>
      <c r="AH140" s="178"/>
      <c r="AM140" s="194"/>
      <c r="AN140" s="194"/>
      <c r="AO140" s="194"/>
      <c r="AP140" s="194"/>
      <c r="AQ140" s="194"/>
      <c r="AR140" s="194"/>
      <c r="AT140" s="194"/>
      <c r="AU140" s="194"/>
    </row>
    <row r="141" spans="1:47" s="181" customFormat="1" ht="30" customHeight="1">
      <c r="A141" s="266"/>
      <c r="B141" s="266"/>
      <c r="C141" s="266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78"/>
      <c r="AC141" s="178"/>
      <c r="AD141" s="178"/>
      <c r="AE141" s="178"/>
      <c r="AF141" s="178"/>
      <c r="AG141" s="178"/>
      <c r="AH141" s="178"/>
      <c r="AM141" s="194"/>
      <c r="AN141" s="194"/>
      <c r="AO141" s="194"/>
      <c r="AP141" s="194"/>
      <c r="AQ141" s="194"/>
      <c r="AR141" s="194"/>
      <c r="AT141" s="194"/>
      <c r="AU141" s="194"/>
    </row>
    <row r="142" spans="1:47" s="181" customFormat="1" ht="30" customHeight="1">
      <c r="A142" s="266"/>
      <c r="B142" s="266"/>
      <c r="C142" s="266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78"/>
      <c r="AC142" s="178"/>
      <c r="AD142" s="178"/>
      <c r="AE142" s="178"/>
      <c r="AF142" s="178"/>
      <c r="AG142" s="178"/>
      <c r="AH142" s="178"/>
      <c r="AM142" s="194"/>
      <c r="AN142" s="194"/>
      <c r="AO142" s="194"/>
      <c r="AP142" s="194"/>
      <c r="AQ142" s="194"/>
      <c r="AR142" s="194"/>
      <c r="AT142" s="194"/>
      <c r="AU142" s="194"/>
    </row>
    <row r="143" spans="1:47" s="181" customFormat="1" ht="30" customHeight="1">
      <c r="A143" s="266"/>
      <c r="B143" s="266"/>
      <c r="C143" s="266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78"/>
      <c r="AC143" s="178"/>
      <c r="AD143" s="178"/>
      <c r="AE143" s="178"/>
      <c r="AF143" s="178"/>
      <c r="AG143" s="178"/>
      <c r="AH143" s="178"/>
      <c r="AM143" s="194"/>
      <c r="AN143" s="194"/>
      <c r="AO143" s="194"/>
      <c r="AP143" s="194"/>
      <c r="AQ143" s="194"/>
      <c r="AR143" s="194"/>
      <c r="AT143" s="194"/>
      <c r="AU143" s="194"/>
    </row>
    <row r="144" spans="1:47" s="181" customFormat="1" ht="30" customHeight="1">
      <c r="A144" s="266"/>
      <c r="B144" s="266"/>
      <c r="C144" s="266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78"/>
      <c r="AC144" s="178"/>
      <c r="AD144" s="178"/>
      <c r="AE144" s="178"/>
      <c r="AF144" s="178"/>
      <c r="AG144" s="178"/>
      <c r="AH144" s="178"/>
      <c r="AM144" s="194"/>
      <c r="AN144" s="194"/>
      <c r="AO144" s="194"/>
      <c r="AP144" s="194"/>
      <c r="AQ144" s="194"/>
      <c r="AR144" s="194"/>
      <c r="AT144" s="194"/>
      <c r="AU144" s="194"/>
    </row>
    <row r="145" spans="1:47" s="181" customFormat="1" ht="30" customHeight="1">
      <c r="A145" s="266"/>
      <c r="B145" s="266"/>
      <c r="C145" s="266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78"/>
      <c r="AC145" s="178"/>
      <c r="AD145" s="178"/>
      <c r="AE145" s="178"/>
      <c r="AF145" s="178"/>
      <c r="AG145" s="178"/>
      <c r="AH145" s="178"/>
      <c r="AM145" s="194"/>
      <c r="AN145" s="194"/>
      <c r="AO145" s="194"/>
      <c r="AP145" s="194"/>
      <c r="AQ145" s="194"/>
      <c r="AR145" s="194"/>
      <c r="AT145" s="194"/>
      <c r="AU145" s="194"/>
    </row>
    <row r="146" spans="1:47" s="181" customFormat="1" ht="30" customHeight="1">
      <c r="A146" s="266"/>
      <c r="B146" s="266"/>
      <c r="C146" s="266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78"/>
      <c r="AC146" s="178"/>
      <c r="AD146" s="178"/>
      <c r="AE146" s="178"/>
      <c r="AF146" s="178"/>
      <c r="AG146" s="178"/>
      <c r="AH146" s="178"/>
      <c r="AM146" s="194"/>
      <c r="AN146" s="194"/>
      <c r="AO146" s="194"/>
      <c r="AP146" s="194"/>
      <c r="AQ146" s="194"/>
      <c r="AR146" s="194"/>
      <c r="AT146" s="194"/>
      <c r="AU146" s="194"/>
    </row>
    <row r="147" spans="1:47" s="181" customFormat="1" ht="30" customHeight="1">
      <c r="A147" s="266"/>
      <c r="B147" s="266"/>
      <c r="C147" s="266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78"/>
      <c r="AC147" s="178"/>
      <c r="AD147" s="178"/>
      <c r="AE147" s="178"/>
      <c r="AF147" s="178"/>
      <c r="AG147" s="178"/>
      <c r="AH147" s="178"/>
      <c r="AM147" s="194"/>
      <c r="AN147" s="194"/>
      <c r="AO147" s="194"/>
      <c r="AP147" s="194"/>
      <c r="AQ147" s="194"/>
      <c r="AR147" s="194"/>
      <c r="AT147" s="194"/>
      <c r="AU147" s="194"/>
    </row>
    <row r="148" spans="1:47" s="181" customFormat="1" ht="30" customHeight="1">
      <c r="A148" s="266"/>
      <c r="B148" s="266"/>
      <c r="C148" s="266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78"/>
      <c r="AC148" s="178"/>
      <c r="AD148" s="178"/>
      <c r="AE148" s="178"/>
      <c r="AF148" s="178"/>
      <c r="AG148" s="178"/>
      <c r="AH148" s="178"/>
      <c r="AM148" s="194"/>
      <c r="AN148" s="194"/>
      <c r="AO148" s="194"/>
      <c r="AP148" s="194"/>
      <c r="AQ148" s="194"/>
      <c r="AR148" s="194"/>
      <c r="AT148" s="194"/>
      <c r="AU148" s="194"/>
    </row>
    <row r="149" spans="1:47" s="181" customFormat="1" ht="30" customHeight="1">
      <c r="A149" s="266"/>
      <c r="B149" s="266"/>
      <c r="C149" s="266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78"/>
      <c r="AC149" s="178"/>
      <c r="AD149" s="178"/>
      <c r="AE149" s="178"/>
      <c r="AF149" s="178"/>
      <c r="AG149" s="178"/>
      <c r="AH149" s="178"/>
      <c r="AM149" s="194"/>
      <c r="AN149" s="194"/>
      <c r="AO149" s="194"/>
      <c r="AP149" s="194"/>
      <c r="AQ149" s="194"/>
      <c r="AR149" s="194"/>
      <c r="AT149" s="194"/>
      <c r="AU149" s="194"/>
    </row>
    <row r="150" spans="1:47" s="181" customFormat="1" ht="30" customHeight="1">
      <c r="A150" s="266"/>
      <c r="B150" s="266"/>
      <c r="C150" s="266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78"/>
      <c r="AC150" s="178"/>
      <c r="AD150" s="178"/>
      <c r="AE150" s="178"/>
      <c r="AF150" s="178"/>
      <c r="AG150" s="178"/>
      <c r="AH150" s="178"/>
      <c r="AM150" s="194"/>
      <c r="AN150" s="194"/>
      <c r="AO150" s="194"/>
      <c r="AP150" s="194"/>
      <c r="AQ150" s="194"/>
      <c r="AR150" s="194"/>
      <c r="AT150" s="194"/>
      <c r="AU150" s="194"/>
    </row>
    <row r="151" spans="1:47" s="181" customFormat="1" ht="30" customHeight="1">
      <c r="A151" s="266"/>
      <c r="B151" s="266"/>
      <c r="C151" s="266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78"/>
      <c r="AC151" s="178"/>
      <c r="AD151" s="178"/>
      <c r="AE151" s="178"/>
      <c r="AF151" s="178"/>
      <c r="AG151" s="178"/>
      <c r="AH151" s="178"/>
      <c r="AM151" s="194"/>
      <c r="AN151" s="194"/>
      <c r="AO151" s="194"/>
      <c r="AP151" s="194"/>
      <c r="AQ151" s="194"/>
      <c r="AR151" s="194"/>
      <c r="AT151" s="194"/>
      <c r="AU151" s="194"/>
    </row>
    <row r="152" spans="1:47" s="181" customFormat="1" ht="30" customHeight="1">
      <c r="A152" s="266"/>
      <c r="B152" s="266"/>
      <c r="C152" s="266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78"/>
      <c r="AC152" s="178"/>
      <c r="AD152" s="178"/>
      <c r="AE152" s="178"/>
      <c r="AF152" s="178"/>
      <c r="AG152" s="178"/>
      <c r="AH152" s="178"/>
      <c r="AM152" s="194"/>
      <c r="AN152" s="194"/>
      <c r="AO152" s="194"/>
      <c r="AP152" s="194"/>
      <c r="AQ152" s="194"/>
      <c r="AR152" s="194"/>
      <c r="AT152" s="194"/>
      <c r="AU152" s="194"/>
    </row>
    <row r="153" spans="1:47" s="181" customFormat="1" ht="30" customHeight="1">
      <c r="A153" s="266"/>
      <c r="B153" s="266"/>
      <c r="C153" s="266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78"/>
      <c r="AC153" s="178"/>
      <c r="AD153" s="178"/>
      <c r="AE153" s="178"/>
      <c r="AF153" s="178"/>
      <c r="AG153" s="178"/>
      <c r="AH153" s="178"/>
      <c r="AM153" s="194"/>
      <c r="AN153" s="194"/>
      <c r="AO153" s="194"/>
      <c r="AP153" s="194"/>
      <c r="AQ153" s="194"/>
      <c r="AR153" s="194"/>
      <c r="AT153" s="194"/>
      <c r="AU153" s="194"/>
    </row>
    <row r="154" spans="1:47" s="181" customFormat="1" ht="30" customHeight="1">
      <c r="A154" s="282"/>
      <c r="B154" s="282"/>
      <c r="C154" s="282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78"/>
      <c r="AC154" s="178"/>
      <c r="AD154" s="178"/>
      <c r="AE154" s="178"/>
      <c r="AF154" s="178"/>
      <c r="AG154" s="178"/>
      <c r="AH154" s="178"/>
      <c r="AM154" s="194"/>
      <c r="AN154" s="194"/>
      <c r="AO154" s="194"/>
      <c r="AP154" s="194"/>
      <c r="AQ154" s="194"/>
      <c r="AR154" s="194"/>
      <c r="AT154" s="194"/>
      <c r="AU154" s="194"/>
    </row>
    <row r="155" spans="1:47" s="181" customFormat="1" ht="30" customHeight="1">
      <c r="A155" s="283"/>
      <c r="B155" s="283"/>
      <c r="C155" s="283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78"/>
      <c r="AC155" s="178"/>
      <c r="AD155" s="178"/>
      <c r="AE155" s="178"/>
      <c r="AF155" s="178"/>
      <c r="AG155" s="178"/>
      <c r="AH155" s="178"/>
      <c r="AM155" s="194"/>
      <c r="AN155" s="194"/>
      <c r="AO155" s="194"/>
      <c r="AP155" s="194"/>
      <c r="AQ155" s="194"/>
      <c r="AR155" s="194"/>
      <c r="AT155" s="194"/>
      <c r="AU155" s="194"/>
    </row>
    <row r="156" spans="1:47" s="181" customFormat="1" ht="30" customHeight="1">
      <c r="A156" s="267"/>
      <c r="B156" s="267"/>
      <c r="C156" s="26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78"/>
      <c r="AC156" s="178"/>
      <c r="AD156" s="178"/>
      <c r="AE156" s="178"/>
      <c r="AF156" s="178"/>
      <c r="AG156" s="178"/>
      <c r="AH156" s="178"/>
      <c r="AM156" s="194"/>
      <c r="AN156" s="194"/>
      <c r="AO156" s="194"/>
      <c r="AP156" s="194"/>
      <c r="AQ156" s="194"/>
      <c r="AR156" s="194"/>
      <c r="AT156" s="194"/>
      <c r="AU156" s="194"/>
    </row>
    <row r="157" spans="1:47" s="181" customFormat="1" ht="30" customHeight="1">
      <c r="A157" s="202"/>
      <c r="B157" s="202"/>
      <c r="C157" s="202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78"/>
      <c r="AC157" s="178"/>
      <c r="AD157" s="178"/>
      <c r="AE157" s="178"/>
      <c r="AF157" s="178"/>
      <c r="AG157" s="178"/>
      <c r="AH157" s="178"/>
      <c r="AM157" s="194"/>
      <c r="AN157" s="194"/>
      <c r="AO157" s="194"/>
      <c r="AP157" s="194"/>
      <c r="AQ157" s="194"/>
      <c r="AR157" s="194"/>
      <c r="AT157" s="194"/>
      <c r="AU157" s="194"/>
    </row>
    <row r="158" spans="1:47" s="181" customFormat="1" ht="30" customHeight="1">
      <c r="A158" s="202"/>
      <c r="B158" s="202"/>
      <c r="C158" s="202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78"/>
      <c r="AC158" s="178"/>
      <c r="AD158" s="178"/>
      <c r="AE158" s="178"/>
      <c r="AF158" s="178"/>
      <c r="AG158" s="178"/>
      <c r="AH158" s="178"/>
      <c r="AM158" s="194"/>
      <c r="AN158" s="194"/>
      <c r="AO158" s="194"/>
      <c r="AP158" s="194"/>
      <c r="AQ158" s="194"/>
      <c r="AR158" s="194"/>
      <c r="AT158" s="194"/>
      <c r="AU158" s="194"/>
    </row>
    <row r="159" spans="1:47" s="181" customFormat="1" ht="30" customHeight="1">
      <c r="A159" s="202"/>
      <c r="B159" s="202"/>
      <c r="C159" s="202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78"/>
      <c r="AC159" s="178"/>
      <c r="AD159" s="178"/>
      <c r="AE159" s="178"/>
      <c r="AF159" s="178"/>
      <c r="AG159" s="178"/>
      <c r="AH159" s="178"/>
      <c r="AM159" s="194"/>
      <c r="AN159" s="194"/>
      <c r="AO159" s="194"/>
      <c r="AP159" s="194"/>
      <c r="AQ159" s="194"/>
      <c r="AR159" s="194"/>
      <c r="AT159" s="194"/>
      <c r="AU159" s="194"/>
    </row>
    <row r="160" spans="1:47" s="181" customFormat="1" ht="30" customHeight="1">
      <c r="B160" s="211"/>
      <c r="C160" s="211"/>
      <c r="D160" s="212"/>
      <c r="E160" s="212"/>
      <c r="F160" s="212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78"/>
      <c r="AC160" s="178"/>
      <c r="AD160" s="178"/>
      <c r="AE160" s="178"/>
      <c r="AF160" s="178"/>
      <c r="AG160" s="178"/>
      <c r="AH160" s="178"/>
      <c r="AM160" s="194"/>
      <c r="AN160" s="194"/>
      <c r="AO160" s="194"/>
      <c r="AP160" s="194"/>
      <c r="AQ160" s="194"/>
      <c r="AR160" s="194"/>
      <c r="AT160" s="194"/>
      <c r="AU160" s="194"/>
    </row>
    <row r="161" spans="1:47" s="181" customFormat="1" ht="30" customHeight="1">
      <c r="A161" s="202"/>
      <c r="B161" s="202"/>
      <c r="C161" s="202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78"/>
      <c r="AC161" s="178"/>
      <c r="AD161" s="178"/>
      <c r="AE161" s="178"/>
      <c r="AF161" s="178"/>
      <c r="AG161" s="178"/>
      <c r="AH161" s="178"/>
      <c r="AM161" s="194"/>
      <c r="AN161" s="194"/>
      <c r="AO161" s="194"/>
      <c r="AP161" s="194"/>
      <c r="AQ161" s="194"/>
      <c r="AR161" s="194"/>
      <c r="AT161" s="194"/>
      <c r="AU161" s="194"/>
    </row>
    <row r="162" spans="1:47" s="181" customFormat="1" ht="30" customHeight="1">
      <c r="A162" s="202"/>
      <c r="B162" s="202"/>
      <c r="C162" s="202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78"/>
      <c r="AC162" s="178"/>
      <c r="AD162" s="178"/>
      <c r="AE162" s="178"/>
      <c r="AF162" s="178"/>
      <c r="AG162" s="178"/>
      <c r="AH162" s="178"/>
      <c r="AM162" s="194"/>
      <c r="AN162" s="194"/>
      <c r="AO162" s="194"/>
      <c r="AP162" s="194"/>
      <c r="AQ162" s="194"/>
      <c r="AR162" s="194"/>
      <c r="AT162" s="194"/>
      <c r="AU162" s="194"/>
    </row>
    <row r="163" spans="1:47" s="181" customFormat="1" ht="30" customHeight="1">
      <c r="A163" s="202"/>
      <c r="B163" s="202"/>
      <c r="C163" s="202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78"/>
      <c r="AC163" s="178"/>
      <c r="AD163" s="178"/>
      <c r="AE163" s="178"/>
      <c r="AF163" s="178"/>
      <c r="AG163" s="178"/>
      <c r="AH163" s="178"/>
      <c r="AM163" s="194"/>
      <c r="AN163" s="194"/>
      <c r="AO163" s="194"/>
      <c r="AP163" s="194"/>
      <c r="AQ163" s="194"/>
      <c r="AR163" s="194"/>
      <c r="AT163" s="194"/>
      <c r="AU163" s="194"/>
    </row>
    <row r="164" spans="1:47" s="181" customFormat="1" ht="30" customHeight="1">
      <c r="A164" s="213" t="s">
        <v>279</v>
      </c>
      <c r="B164" s="202"/>
      <c r="C164" s="202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78"/>
      <c r="AC164" s="178"/>
      <c r="AD164" s="178"/>
      <c r="AE164" s="178"/>
      <c r="AF164" s="178"/>
      <c r="AG164" s="178"/>
      <c r="AH164" s="178"/>
      <c r="AM164" s="194"/>
      <c r="AN164" s="194"/>
      <c r="AO164" s="194"/>
      <c r="AP164" s="194"/>
      <c r="AQ164" s="194"/>
      <c r="AR164" s="194"/>
      <c r="AT164" s="194"/>
      <c r="AU164" s="194"/>
    </row>
    <row r="165" spans="1:47" s="171" customFormat="1" ht="30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G165" s="172"/>
      <c r="AH165" s="172"/>
      <c r="AI165" s="172"/>
      <c r="AJ165" s="172"/>
      <c r="AK165" s="172"/>
      <c r="AL165" s="172"/>
      <c r="AM165" s="172"/>
      <c r="AN165" s="172"/>
      <c r="AO165" s="172"/>
      <c r="AP165" s="172"/>
      <c r="AQ165" s="172"/>
      <c r="AR165" s="172"/>
      <c r="AT165" s="172"/>
      <c r="AU165" s="172"/>
    </row>
    <row r="166" spans="1:47" ht="30" customHeight="1">
      <c r="A166" s="281" t="s">
        <v>280</v>
      </c>
      <c r="B166" s="281"/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/>
      <c r="AD166" s="281"/>
      <c r="AE166" s="281"/>
    </row>
    <row r="167" spans="1:47" ht="30" customHeight="1">
      <c r="A167" s="281"/>
      <c r="B167" s="281"/>
      <c r="C167" s="281"/>
      <c r="D167" s="281"/>
      <c r="E167" s="281"/>
      <c r="F167" s="281"/>
      <c r="G167" s="281"/>
      <c r="H167" s="281"/>
      <c r="I167" s="281"/>
      <c r="J167" s="281"/>
      <c r="K167" s="281"/>
      <c r="L167" s="281"/>
      <c r="M167" s="281"/>
      <c r="N167" s="281"/>
      <c r="O167" s="281"/>
      <c r="P167" s="281"/>
      <c r="Q167" s="281"/>
      <c r="R167" s="281"/>
      <c r="S167" s="281"/>
      <c r="T167" s="281"/>
      <c r="U167" s="281"/>
      <c r="V167" s="281"/>
      <c r="W167" s="281"/>
      <c r="X167" s="281"/>
      <c r="Y167" s="281"/>
      <c r="Z167" s="281"/>
      <c r="AA167" s="281"/>
      <c r="AB167" s="281"/>
      <c r="AC167" s="281"/>
      <c r="AD167" s="281"/>
      <c r="AE167" s="281"/>
    </row>
    <row r="168" spans="1:47" ht="50.1" customHeight="1">
      <c r="A168" s="174" t="s">
        <v>258</v>
      </c>
      <c r="B168" s="174"/>
      <c r="C168" s="195" t="s">
        <v>274</v>
      </c>
      <c r="D168" s="176"/>
      <c r="E168" s="196" t="s">
        <v>275</v>
      </c>
      <c r="F168" s="176"/>
      <c r="G168" s="176"/>
      <c r="H168" s="176"/>
      <c r="I168" s="176"/>
      <c r="J168" s="176"/>
      <c r="K168" s="176"/>
      <c r="L168" s="176"/>
      <c r="M168" s="177"/>
      <c r="N168" s="190"/>
      <c r="O168" s="175" t="s">
        <v>259</v>
      </c>
      <c r="P168" s="177"/>
      <c r="Q168" s="177"/>
      <c r="R168" s="177"/>
      <c r="S168" s="177"/>
      <c r="T168" s="196" t="s">
        <v>274</v>
      </c>
      <c r="U168" s="196"/>
      <c r="V168" s="176"/>
      <c r="W168" s="176"/>
      <c r="X168" s="196" t="s">
        <v>275</v>
      </c>
      <c r="Y168" s="177"/>
      <c r="Z168" s="177"/>
      <c r="AA168" s="177"/>
      <c r="AB168" s="177"/>
      <c r="AC168" s="177"/>
      <c r="AD168" s="177"/>
      <c r="AE168" s="177"/>
    </row>
    <row r="169" spans="1:47" ht="50.1" customHeight="1">
      <c r="A169" s="179" t="s">
        <v>250</v>
      </c>
      <c r="B169" s="179"/>
      <c r="C169" s="180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90"/>
      <c r="O169" s="179" t="s">
        <v>250</v>
      </c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  <c r="AE169" s="178"/>
    </row>
    <row r="170" spans="1:47" ht="50.1" customHeight="1">
      <c r="A170" s="263" t="s">
        <v>249</v>
      </c>
      <c r="B170" s="263"/>
      <c r="C170" s="185"/>
      <c r="D170" s="182"/>
      <c r="E170" s="181"/>
      <c r="F170" s="181"/>
      <c r="G170" s="181"/>
      <c r="H170" s="181"/>
      <c r="I170" s="181"/>
      <c r="J170" s="181"/>
      <c r="K170" s="181"/>
      <c r="L170" s="181"/>
      <c r="M170" s="178"/>
      <c r="N170" s="190"/>
      <c r="O170" s="263" t="s">
        <v>249</v>
      </c>
      <c r="P170" s="263"/>
      <c r="Q170" s="263"/>
      <c r="R170" s="185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  <c r="AC170" s="178"/>
      <c r="AD170" s="178"/>
      <c r="AE170" s="178"/>
    </row>
    <row r="171" spans="1:47" ht="50.1" customHeight="1">
      <c r="A171" s="179" t="s">
        <v>248</v>
      </c>
      <c r="B171" s="183"/>
      <c r="C171" s="183"/>
      <c r="D171" s="181"/>
      <c r="E171" s="181"/>
      <c r="F171" s="181"/>
      <c r="G171" s="181"/>
      <c r="H171" s="181"/>
      <c r="I171" s="181"/>
      <c r="J171" s="181"/>
      <c r="K171" s="181"/>
      <c r="L171" s="181"/>
      <c r="M171" s="178"/>
      <c r="N171" s="190"/>
      <c r="O171" s="183" t="s">
        <v>248</v>
      </c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  <c r="AC171" s="178"/>
      <c r="AD171" s="178"/>
      <c r="AE171" s="178"/>
    </row>
    <row r="172" spans="1:47" ht="50.1" customHeight="1">
      <c r="A172" s="174" t="s">
        <v>260</v>
      </c>
      <c r="B172" s="175"/>
      <c r="C172" s="195" t="s">
        <v>274</v>
      </c>
      <c r="D172" s="176"/>
      <c r="E172" s="196" t="s">
        <v>275</v>
      </c>
      <c r="F172" s="176"/>
      <c r="G172" s="176"/>
      <c r="H172" s="176"/>
      <c r="I172" s="176"/>
      <c r="J172" s="176"/>
      <c r="K172" s="176"/>
      <c r="L172" s="176"/>
      <c r="M172" s="177"/>
      <c r="N172" s="190"/>
      <c r="O172" s="175" t="s">
        <v>261</v>
      </c>
      <c r="P172" s="177"/>
      <c r="Q172" s="177"/>
      <c r="R172" s="177"/>
      <c r="S172" s="177"/>
      <c r="T172" s="196" t="s">
        <v>274</v>
      </c>
      <c r="U172" s="196"/>
      <c r="V172" s="176"/>
      <c r="W172" s="176"/>
      <c r="X172" s="196" t="s">
        <v>275</v>
      </c>
      <c r="Y172" s="177"/>
      <c r="Z172" s="177"/>
      <c r="AA172" s="177"/>
      <c r="AB172" s="177"/>
      <c r="AC172" s="177"/>
      <c r="AD172" s="177"/>
      <c r="AE172" s="177"/>
    </row>
    <row r="173" spans="1:47" ht="50.1" customHeight="1">
      <c r="A173" s="179" t="s">
        <v>250</v>
      </c>
      <c r="B173" s="179"/>
      <c r="C173" s="183"/>
      <c r="D173" s="183"/>
      <c r="E173" s="181"/>
      <c r="F173" s="181"/>
      <c r="G173" s="181"/>
      <c r="H173" s="181"/>
      <c r="I173" s="181"/>
      <c r="J173" s="181"/>
      <c r="K173" s="181"/>
      <c r="L173" s="181"/>
      <c r="M173" s="178"/>
      <c r="N173" s="190"/>
      <c r="O173" s="179" t="s">
        <v>250</v>
      </c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  <c r="AE173" s="178"/>
    </row>
    <row r="174" spans="1:47" ht="50.1" customHeight="1">
      <c r="A174" s="263" t="s">
        <v>249</v>
      </c>
      <c r="B174" s="263"/>
      <c r="C174" s="185"/>
      <c r="D174" s="182"/>
      <c r="E174" s="181"/>
      <c r="F174" s="181"/>
      <c r="G174" s="181"/>
      <c r="H174" s="181"/>
      <c r="I174" s="181"/>
      <c r="J174" s="181"/>
      <c r="K174" s="181"/>
      <c r="L174" s="181"/>
      <c r="M174" s="178"/>
      <c r="N174" s="190"/>
      <c r="O174" s="263" t="s">
        <v>249</v>
      </c>
      <c r="P174" s="263"/>
      <c r="Q174" s="263"/>
      <c r="R174" s="263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</row>
    <row r="175" spans="1:47" ht="50.1" customHeight="1">
      <c r="A175" s="179" t="s">
        <v>248</v>
      </c>
      <c r="B175" s="183"/>
      <c r="C175" s="183"/>
      <c r="D175" s="181"/>
      <c r="E175" s="181"/>
      <c r="F175" s="181"/>
      <c r="G175" s="181"/>
      <c r="H175" s="181"/>
      <c r="I175" s="181"/>
      <c r="J175" s="181"/>
      <c r="K175" s="181"/>
      <c r="L175" s="181"/>
      <c r="M175" s="178"/>
      <c r="N175" s="190"/>
      <c r="O175" s="183" t="s">
        <v>248</v>
      </c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</row>
    <row r="176" spans="1:47" ht="50.1" customHeight="1">
      <c r="A176" s="174" t="s">
        <v>262</v>
      </c>
      <c r="B176" s="175"/>
      <c r="C176" s="195" t="s">
        <v>274</v>
      </c>
      <c r="D176" s="176"/>
      <c r="E176" s="196" t="s">
        <v>275</v>
      </c>
      <c r="F176" s="176"/>
      <c r="G176" s="176"/>
      <c r="H176" s="176"/>
      <c r="I176" s="176"/>
      <c r="J176" s="176"/>
      <c r="K176" s="176"/>
      <c r="L176" s="176"/>
      <c r="M176" s="177"/>
      <c r="N176" s="190"/>
      <c r="O176" s="175" t="s">
        <v>263</v>
      </c>
      <c r="P176" s="177"/>
      <c r="Q176" s="177"/>
      <c r="R176" s="177"/>
      <c r="S176" s="177"/>
      <c r="T176" s="196" t="s">
        <v>274</v>
      </c>
      <c r="U176" s="196"/>
      <c r="V176" s="176"/>
      <c r="W176" s="176"/>
      <c r="X176" s="196" t="s">
        <v>275</v>
      </c>
      <c r="Y176" s="177"/>
      <c r="Z176" s="177"/>
      <c r="AA176" s="177"/>
      <c r="AB176" s="177"/>
      <c r="AC176" s="177"/>
      <c r="AD176" s="177"/>
      <c r="AE176" s="177"/>
    </row>
    <row r="177" spans="1:31" ht="50.1" customHeight="1">
      <c r="A177" s="179" t="s">
        <v>250</v>
      </c>
      <c r="B177" s="179"/>
      <c r="C177" s="183"/>
      <c r="D177" s="183"/>
      <c r="E177" s="181"/>
      <c r="F177" s="181"/>
      <c r="G177" s="181"/>
      <c r="H177" s="181"/>
      <c r="I177" s="181"/>
      <c r="J177" s="181"/>
      <c r="K177" s="181"/>
      <c r="L177" s="181"/>
      <c r="M177" s="178"/>
      <c r="N177" s="190"/>
      <c r="O177" s="179" t="s">
        <v>250</v>
      </c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</row>
    <row r="178" spans="1:31" ht="50.1" customHeight="1">
      <c r="A178" s="263" t="s">
        <v>249</v>
      </c>
      <c r="B178" s="263"/>
      <c r="C178" s="185"/>
      <c r="D178" s="182"/>
      <c r="E178" s="181"/>
      <c r="F178" s="181"/>
      <c r="G178" s="181"/>
      <c r="H178" s="181"/>
      <c r="I178" s="181"/>
      <c r="J178" s="181"/>
      <c r="K178" s="181"/>
      <c r="L178" s="181"/>
      <c r="M178" s="178"/>
      <c r="N178" s="190"/>
      <c r="O178" s="263" t="s">
        <v>249</v>
      </c>
      <c r="P178" s="263"/>
      <c r="Q178" s="263"/>
      <c r="R178" s="178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  <c r="AC178" s="178"/>
      <c r="AD178" s="178"/>
      <c r="AE178" s="178"/>
    </row>
    <row r="179" spans="1:31" ht="50.1" customHeight="1">
      <c r="A179" s="179" t="s">
        <v>248</v>
      </c>
      <c r="B179" s="183"/>
      <c r="C179" s="183"/>
      <c r="D179" s="181"/>
      <c r="E179" s="181"/>
      <c r="F179" s="181"/>
      <c r="G179" s="181"/>
      <c r="H179" s="181"/>
      <c r="I179" s="181"/>
      <c r="J179" s="181"/>
      <c r="K179" s="181"/>
      <c r="L179" s="181"/>
      <c r="M179" s="178"/>
      <c r="N179" s="190"/>
      <c r="O179" s="183" t="s">
        <v>248</v>
      </c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</row>
    <row r="180" spans="1:31" ht="50.1" customHeight="1">
      <c r="A180" s="174" t="s">
        <v>264</v>
      </c>
      <c r="B180" s="175"/>
      <c r="C180" s="195" t="s">
        <v>274</v>
      </c>
      <c r="D180" s="176"/>
      <c r="E180" s="196" t="s">
        <v>275</v>
      </c>
      <c r="F180" s="176"/>
      <c r="G180" s="176"/>
      <c r="H180" s="176"/>
      <c r="I180" s="176"/>
      <c r="J180" s="176"/>
      <c r="K180" s="176"/>
      <c r="L180" s="176"/>
      <c r="M180" s="177"/>
      <c r="N180" s="190"/>
      <c r="O180" s="175" t="s">
        <v>265</v>
      </c>
      <c r="P180" s="177"/>
      <c r="Q180" s="177"/>
      <c r="R180" s="177"/>
      <c r="S180" s="177"/>
      <c r="T180" s="196" t="s">
        <v>274</v>
      </c>
      <c r="U180" s="196"/>
      <c r="V180" s="176"/>
      <c r="W180" s="176"/>
      <c r="X180" s="196" t="s">
        <v>275</v>
      </c>
      <c r="Y180" s="177"/>
      <c r="Z180" s="177"/>
      <c r="AA180" s="177"/>
      <c r="AB180" s="177"/>
      <c r="AC180" s="177"/>
      <c r="AD180" s="177"/>
      <c r="AE180" s="177"/>
    </row>
    <row r="181" spans="1:31" ht="50.1" customHeight="1">
      <c r="A181" s="179" t="s">
        <v>250</v>
      </c>
      <c r="B181" s="179"/>
      <c r="C181" s="183"/>
      <c r="D181" s="183"/>
      <c r="E181" s="181"/>
      <c r="F181" s="181"/>
      <c r="G181" s="181"/>
      <c r="H181" s="181"/>
      <c r="I181" s="181"/>
      <c r="J181" s="181"/>
      <c r="K181" s="181"/>
      <c r="L181" s="181"/>
      <c r="M181" s="178"/>
      <c r="N181" s="190"/>
      <c r="O181" s="179" t="s">
        <v>250</v>
      </c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</row>
    <row r="182" spans="1:31" ht="50.1" customHeight="1">
      <c r="A182" s="263" t="s">
        <v>249</v>
      </c>
      <c r="B182" s="263"/>
      <c r="C182" s="185"/>
      <c r="D182" s="182"/>
      <c r="E182" s="181"/>
      <c r="F182" s="181"/>
      <c r="G182" s="181"/>
      <c r="H182" s="181"/>
      <c r="I182" s="181"/>
      <c r="J182" s="181"/>
      <c r="K182" s="181"/>
      <c r="L182" s="181"/>
      <c r="M182" s="178"/>
      <c r="N182" s="190"/>
      <c r="O182" s="263" t="s">
        <v>249</v>
      </c>
      <c r="P182" s="263"/>
      <c r="Q182" s="263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</row>
    <row r="183" spans="1:31" ht="50.1" customHeight="1">
      <c r="A183" s="179" t="s">
        <v>248</v>
      </c>
      <c r="B183" s="183"/>
      <c r="C183" s="183"/>
      <c r="D183" s="181"/>
      <c r="E183" s="181"/>
      <c r="F183" s="181"/>
      <c r="G183" s="181"/>
      <c r="H183" s="181"/>
      <c r="I183" s="181"/>
      <c r="J183" s="181"/>
      <c r="K183" s="181"/>
      <c r="L183" s="181"/>
      <c r="M183" s="178"/>
      <c r="N183" s="190"/>
      <c r="O183" s="183" t="s">
        <v>248</v>
      </c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  <c r="AE183" s="178"/>
    </row>
    <row r="184" spans="1:31" ht="50.1" customHeight="1">
      <c r="A184" s="174" t="s">
        <v>266</v>
      </c>
      <c r="B184" s="175"/>
      <c r="C184" s="195" t="s">
        <v>274</v>
      </c>
      <c r="D184" s="176"/>
      <c r="E184" s="196" t="s">
        <v>275</v>
      </c>
      <c r="F184" s="176"/>
      <c r="G184" s="176"/>
      <c r="H184" s="176"/>
      <c r="I184" s="176"/>
      <c r="J184" s="176"/>
      <c r="K184" s="176"/>
      <c r="L184" s="176"/>
      <c r="M184" s="177"/>
      <c r="N184" s="190"/>
      <c r="O184" s="175" t="s">
        <v>267</v>
      </c>
      <c r="P184" s="177"/>
      <c r="Q184" s="177"/>
      <c r="R184" s="177"/>
      <c r="S184" s="177"/>
      <c r="T184" s="196" t="s">
        <v>274</v>
      </c>
      <c r="U184" s="196"/>
      <c r="V184" s="176"/>
      <c r="W184" s="176"/>
      <c r="X184" s="196" t="s">
        <v>275</v>
      </c>
      <c r="Y184" s="177"/>
      <c r="Z184" s="177"/>
      <c r="AA184" s="177"/>
      <c r="AB184" s="177"/>
      <c r="AC184" s="177"/>
      <c r="AD184" s="177"/>
      <c r="AE184" s="177"/>
    </row>
    <row r="185" spans="1:31" ht="50.1" customHeight="1">
      <c r="A185" s="179" t="s">
        <v>250</v>
      </c>
      <c r="B185" s="179"/>
      <c r="C185" s="183"/>
      <c r="D185" s="183"/>
      <c r="E185" s="181"/>
      <c r="F185" s="181"/>
      <c r="G185" s="181"/>
      <c r="H185" s="181"/>
      <c r="I185" s="181"/>
      <c r="J185" s="181"/>
      <c r="K185" s="181"/>
      <c r="L185" s="181"/>
      <c r="M185" s="178"/>
      <c r="N185" s="190"/>
      <c r="O185" s="179" t="s">
        <v>250</v>
      </c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</row>
    <row r="186" spans="1:31" ht="50.1" customHeight="1">
      <c r="A186" s="263" t="s">
        <v>249</v>
      </c>
      <c r="B186" s="263"/>
      <c r="C186" s="185"/>
      <c r="D186" s="181"/>
      <c r="E186" s="181"/>
      <c r="F186" s="181"/>
      <c r="G186" s="181"/>
      <c r="H186" s="181"/>
      <c r="I186" s="181"/>
      <c r="J186" s="181"/>
      <c r="K186" s="181"/>
      <c r="L186" s="181"/>
      <c r="M186" s="178"/>
      <c r="N186" s="190"/>
      <c r="O186" s="263" t="s">
        <v>249</v>
      </c>
      <c r="P186" s="263"/>
      <c r="Q186" s="263"/>
      <c r="R186" s="178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  <c r="AC186" s="178"/>
      <c r="AD186" s="178"/>
      <c r="AE186" s="178"/>
    </row>
    <row r="187" spans="1:31" ht="50.1" customHeight="1">
      <c r="A187" s="179" t="s">
        <v>248</v>
      </c>
      <c r="B187" s="183"/>
      <c r="C187" s="183"/>
      <c r="D187" s="181"/>
      <c r="E187" s="181"/>
      <c r="F187" s="181"/>
      <c r="G187" s="181"/>
      <c r="H187" s="181"/>
      <c r="I187" s="181"/>
      <c r="J187" s="181"/>
      <c r="K187" s="181"/>
      <c r="L187" s="181"/>
      <c r="M187" s="178"/>
      <c r="N187" s="190"/>
      <c r="O187" s="183" t="s">
        <v>248</v>
      </c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</row>
    <row r="188" spans="1:31" ht="50.1" customHeight="1">
      <c r="A188" s="174" t="s">
        <v>268</v>
      </c>
      <c r="B188" s="175"/>
      <c r="C188" s="195" t="s">
        <v>274</v>
      </c>
      <c r="D188" s="176"/>
      <c r="E188" s="196" t="s">
        <v>275</v>
      </c>
      <c r="F188" s="176"/>
      <c r="G188" s="176"/>
      <c r="H188" s="176"/>
      <c r="I188" s="176"/>
      <c r="J188" s="176"/>
      <c r="K188" s="176"/>
      <c r="L188" s="176"/>
      <c r="M188" s="177"/>
      <c r="N188" s="190"/>
      <c r="O188" s="175" t="s">
        <v>269</v>
      </c>
      <c r="P188" s="177"/>
      <c r="Q188" s="177"/>
      <c r="R188" s="177"/>
      <c r="S188" s="177"/>
      <c r="T188" s="196" t="s">
        <v>274</v>
      </c>
      <c r="U188" s="196"/>
      <c r="V188" s="176"/>
      <c r="W188" s="176"/>
      <c r="X188" s="196" t="s">
        <v>275</v>
      </c>
      <c r="Y188" s="177"/>
      <c r="Z188" s="177"/>
      <c r="AA188" s="177"/>
      <c r="AB188" s="177"/>
      <c r="AC188" s="177"/>
      <c r="AD188" s="177"/>
      <c r="AE188" s="177"/>
    </row>
    <row r="189" spans="1:31" ht="50.1" customHeight="1">
      <c r="A189" s="179" t="s">
        <v>250</v>
      </c>
      <c r="B189" s="179"/>
      <c r="C189" s="183"/>
      <c r="D189" s="183"/>
      <c r="E189" s="181"/>
      <c r="F189" s="181"/>
      <c r="G189" s="181"/>
      <c r="H189" s="181"/>
      <c r="I189" s="181"/>
      <c r="J189" s="181"/>
      <c r="K189" s="181"/>
      <c r="L189" s="181"/>
      <c r="M189" s="178"/>
      <c r="N189" s="190"/>
      <c r="O189" s="179" t="s">
        <v>250</v>
      </c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  <c r="AE189" s="178"/>
    </row>
    <row r="190" spans="1:31" ht="50.1" customHeight="1">
      <c r="A190" s="263" t="s">
        <v>249</v>
      </c>
      <c r="B190" s="263"/>
      <c r="C190" s="185"/>
      <c r="D190" s="182"/>
      <c r="E190" s="181"/>
      <c r="F190" s="181"/>
      <c r="G190" s="181"/>
      <c r="H190" s="181"/>
      <c r="I190" s="181"/>
      <c r="J190" s="181"/>
      <c r="K190" s="181"/>
      <c r="L190" s="181"/>
      <c r="M190" s="178"/>
      <c r="N190" s="190"/>
      <c r="O190" s="263" t="s">
        <v>249</v>
      </c>
      <c r="P190" s="263"/>
      <c r="Q190" s="263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  <c r="AE190" s="178"/>
    </row>
    <row r="191" spans="1:31" ht="50.1" customHeight="1">
      <c r="A191" s="179" t="s">
        <v>248</v>
      </c>
      <c r="B191" s="183"/>
      <c r="C191" s="183"/>
      <c r="D191" s="181"/>
      <c r="E191" s="184"/>
      <c r="F191" s="184"/>
      <c r="G191" s="181"/>
      <c r="H191" s="181"/>
      <c r="I191" s="181"/>
      <c r="J191" s="181"/>
      <c r="K191" s="181"/>
      <c r="L191" s="181"/>
      <c r="M191" s="178"/>
      <c r="N191" s="190"/>
      <c r="O191" s="183" t="s">
        <v>248</v>
      </c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  <c r="AE191" s="178"/>
    </row>
    <row r="192" spans="1:31" ht="30" customHeight="1">
      <c r="A192" s="264" t="s">
        <v>276</v>
      </c>
      <c r="B192" s="265"/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5"/>
      <c r="AE192" s="265"/>
    </row>
    <row r="193" spans="1:31" ht="30" customHeight="1">
      <c r="A193" s="265"/>
      <c r="B193" s="265"/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5"/>
      <c r="AD193" s="265"/>
      <c r="AE193" s="265"/>
    </row>
    <row r="194" spans="1:31" ht="30" customHeight="1">
      <c r="A194" s="265"/>
      <c r="B194" s="265"/>
      <c r="C194" s="265"/>
      <c r="D194" s="265"/>
      <c r="E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5"/>
      <c r="AD194" s="265"/>
      <c r="AE194" s="265"/>
    </row>
    <row r="195" spans="1:31" ht="30" customHeight="1">
      <c r="A195" s="265"/>
      <c r="B195" s="265"/>
      <c r="C195" s="265"/>
      <c r="D195" s="265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  <c r="AC195" s="265"/>
      <c r="AD195" s="265"/>
      <c r="AE195" s="265"/>
    </row>
  </sheetData>
  <mergeCells count="96">
    <mergeCell ref="A1:AB1"/>
    <mergeCell ref="A2:AC2"/>
    <mergeCell ref="A166:AE167"/>
    <mergeCell ref="A170:B170"/>
    <mergeCell ref="O170:Q170"/>
    <mergeCell ref="A149:C149"/>
    <mergeCell ref="A150:C150"/>
    <mergeCell ref="A151:C151"/>
    <mergeCell ref="A152:C152"/>
    <mergeCell ref="A153:C153"/>
    <mergeCell ref="A154:C154"/>
    <mergeCell ref="A155:C155"/>
    <mergeCell ref="J119:K119"/>
    <mergeCell ref="L119:M119"/>
    <mergeCell ref="N119:O119"/>
    <mergeCell ref="P119:Q119"/>
    <mergeCell ref="O174:R174"/>
    <mergeCell ref="AB119:AC119"/>
    <mergeCell ref="AD119:AE119"/>
    <mergeCell ref="T119:U119"/>
    <mergeCell ref="V119:W119"/>
    <mergeCell ref="X119:Y119"/>
    <mergeCell ref="Z119:AA119"/>
    <mergeCell ref="R119:S119"/>
    <mergeCell ref="D119:E119"/>
    <mergeCell ref="F119:G119"/>
    <mergeCell ref="H119:I119"/>
    <mergeCell ref="A140:C140"/>
    <mergeCell ref="A141:C141"/>
    <mergeCell ref="C119:C121"/>
    <mergeCell ref="A139:C139"/>
    <mergeCell ref="A122:B137"/>
    <mergeCell ref="A174:B174"/>
    <mergeCell ref="A145:C145"/>
    <mergeCell ref="A146:C146"/>
    <mergeCell ref="A142:C142"/>
    <mergeCell ref="A143:C143"/>
    <mergeCell ref="A144:C144"/>
    <mergeCell ref="A156:C156"/>
    <mergeCell ref="A147:C147"/>
    <mergeCell ref="A148:C148"/>
    <mergeCell ref="O190:Q190"/>
    <mergeCell ref="A192:AE195"/>
    <mergeCell ref="A178:B178"/>
    <mergeCell ref="A182:B182"/>
    <mergeCell ref="A186:B186"/>
    <mergeCell ref="O186:Q186"/>
    <mergeCell ref="O182:Q182"/>
    <mergeCell ref="O178:Q178"/>
    <mergeCell ref="A190:B190"/>
    <mergeCell ref="A3:AE3"/>
    <mergeCell ref="M5:N5"/>
    <mergeCell ref="O5:P5"/>
    <mergeCell ref="Q5:R5"/>
    <mergeCell ref="A4:A6"/>
    <mergeCell ref="G5:H5"/>
    <mergeCell ref="I5:J5"/>
    <mergeCell ref="K5:L5"/>
    <mergeCell ref="D4:D6"/>
    <mergeCell ref="E4:E6"/>
    <mergeCell ref="F4:F6"/>
    <mergeCell ref="G4:AE4"/>
    <mergeCell ref="U5:V5"/>
    <mergeCell ref="W5:X5"/>
    <mergeCell ref="AE5:AE6"/>
    <mergeCell ref="AA5:AB5"/>
    <mergeCell ref="AC5:AD5"/>
    <mergeCell ref="A22:A26"/>
    <mergeCell ref="D38:E38"/>
    <mergeCell ref="F38:G38"/>
    <mergeCell ref="A27:F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7:A20"/>
    <mergeCell ref="S5:T5"/>
    <mergeCell ref="Y5:Z5"/>
    <mergeCell ref="C63:Q64"/>
    <mergeCell ref="B4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29" type="noConversion"/>
  <pageMargins left="0.44" right="0.2" top="0.33" bottom="0.31" header="0.26" footer="0.31496062992125984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9"/>
  <sheetViews>
    <sheetView zoomScale="70" zoomScaleNormal="70" workbookViewId="0">
      <selection activeCell="J26" sqref="J26"/>
    </sheetView>
  </sheetViews>
  <sheetFormatPr defaultColWidth="25.42578125" defaultRowHeight="24"/>
  <cols>
    <col min="1" max="1" width="41" style="6" customWidth="1"/>
    <col min="2" max="2" width="24.28515625" style="6" customWidth="1"/>
    <col min="3" max="3" width="10.5703125" style="6" customWidth="1"/>
    <col min="4" max="4" width="13" style="6" customWidth="1"/>
    <col min="5" max="15" width="10.5703125" style="6" customWidth="1"/>
    <col min="16" max="16" width="3.140625" style="6" customWidth="1"/>
    <col min="17" max="17" width="13" style="6" customWidth="1"/>
    <col min="18" max="16384" width="25.42578125" style="6"/>
  </cols>
  <sheetData>
    <row r="1" spans="1:18" ht="29.25">
      <c r="A1" s="5" t="s">
        <v>42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2" t="s">
        <v>56</v>
      </c>
      <c r="Q1" s="22" t="s">
        <v>88</v>
      </c>
    </row>
    <row r="2" spans="1:18" ht="29.25">
      <c r="B2" s="4" t="s">
        <v>76</v>
      </c>
      <c r="C2" s="19">
        <v>25</v>
      </c>
      <c r="D2" s="19">
        <v>27</v>
      </c>
      <c r="E2" s="19">
        <v>31</v>
      </c>
      <c r="F2" s="19">
        <v>24</v>
      </c>
      <c r="G2" s="19"/>
      <c r="H2" s="19"/>
      <c r="I2" s="19"/>
      <c r="J2" s="19"/>
      <c r="K2" s="19"/>
      <c r="L2" s="19"/>
      <c r="M2" s="19"/>
      <c r="N2" s="19"/>
      <c r="O2" s="1">
        <f>SUM(C2:N2)</f>
        <v>107</v>
      </c>
      <c r="Q2" s="21">
        <f>D23*E23*F23*H23*I23</f>
        <v>1.2E-2</v>
      </c>
      <c r="R2" s="6" t="s">
        <v>90</v>
      </c>
    </row>
    <row r="3" spans="1:18">
      <c r="B3" s="4" t="s">
        <v>75</v>
      </c>
      <c r="C3" s="19">
        <v>58</v>
      </c>
      <c r="D3" s="19">
        <v>58</v>
      </c>
      <c r="E3" s="19">
        <v>58</v>
      </c>
      <c r="F3" s="19">
        <v>58</v>
      </c>
      <c r="G3" s="19"/>
      <c r="H3" s="19"/>
      <c r="I3" s="19"/>
      <c r="J3" s="19"/>
      <c r="K3" s="19"/>
      <c r="L3" s="19"/>
      <c r="M3" s="19"/>
      <c r="N3" s="19"/>
      <c r="O3" s="1">
        <f>SUM(C3:N3)</f>
        <v>232</v>
      </c>
      <c r="P3" s="7"/>
    </row>
    <row r="4" spans="1:18">
      <c r="B4" s="30" t="s">
        <v>63</v>
      </c>
      <c r="C4" s="20">
        <f>C2*C3*$Q$2</f>
        <v>17.400000000000002</v>
      </c>
      <c r="D4" s="20">
        <f t="shared" ref="D4:N4" si="0">D2*D3*$Q$2</f>
        <v>18.792000000000002</v>
      </c>
      <c r="E4" s="20">
        <f t="shared" si="0"/>
        <v>21.576000000000001</v>
      </c>
      <c r="F4" s="20">
        <f t="shared" si="0"/>
        <v>16.704000000000001</v>
      </c>
      <c r="G4" s="20">
        <f t="shared" si="0"/>
        <v>0</v>
      </c>
      <c r="H4" s="20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L4" s="20">
        <f t="shared" si="0"/>
        <v>0</v>
      </c>
      <c r="M4" s="20">
        <f t="shared" si="0"/>
        <v>0</v>
      </c>
      <c r="N4" s="20">
        <f t="shared" si="0"/>
        <v>0</v>
      </c>
      <c r="O4" s="1">
        <f>SUM(C4:N4)</f>
        <v>74.472000000000008</v>
      </c>
    </row>
    <row r="5" spans="1:18">
      <c r="B5" s="8" t="s">
        <v>77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65</v>
      </c>
    </row>
    <row r="10" spans="1:18" ht="96">
      <c r="A10" s="10" t="s">
        <v>61</v>
      </c>
    </row>
    <row r="12" spans="1:18" ht="96">
      <c r="A12" s="10" t="s">
        <v>62</v>
      </c>
    </row>
    <row r="14" spans="1:18" ht="54.75" customHeight="1">
      <c r="A14" s="10" t="s">
        <v>89</v>
      </c>
    </row>
    <row r="22" spans="1:10" ht="72">
      <c r="D22" s="11" t="s">
        <v>58</v>
      </c>
      <c r="E22" s="11" t="s">
        <v>59</v>
      </c>
      <c r="F22" s="11" t="s">
        <v>60</v>
      </c>
      <c r="G22" s="12" t="s">
        <v>64</v>
      </c>
      <c r="H22" s="12" t="s">
        <v>87</v>
      </c>
      <c r="I22" s="13">
        <v>1E-3</v>
      </c>
      <c r="J22" s="12" t="s">
        <v>86</v>
      </c>
    </row>
    <row r="23" spans="1:10">
      <c r="A23" s="31" t="s">
        <v>63</v>
      </c>
      <c r="B23" s="14" t="s">
        <v>10</v>
      </c>
      <c r="C23" s="15">
        <f>D23*E23*F23*H23*I23*J23</f>
        <v>1.284</v>
      </c>
      <c r="D23" s="16">
        <v>1</v>
      </c>
      <c r="E23" s="16">
        <v>1</v>
      </c>
      <c r="F23" s="16">
        <v>0.3</v>
      </c>
      <c r="G23" s="17">
        <f>O3</f>
        <v>232</v>
      </c>
      <c r="H23" s="16">
        <v>40</v>
      </c>
      <c r="I23" s="16">
        <f>I22</f>
        <v>1E-3</v>
      </c>
      <c r="J23" s="16">
        <f>O2</f>
        <v>107</v>
      </c>
    </row>
    <row r="27" spans="1:10" ht="28.5" customHeight="1"/>
    <row r="29" spans="1:10" ht="43.5" customHeight="1">
      <c r="D29" s="18">
        <f>D23*E23*F23*G23*H23*J23</f>
        <v>297888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18"/>
  <sheetViews>
    <sheetView zoomScale="85" zoomScaleNormal="85" workbookViewId="0">
      <selection activeCell="F3" sqref="F3"/>
    </sheetView>
  </sheetViews>
  <sheetFormatPr defaultColWidth="9" defaultRowHeight="24"/>
  <cols>
    <col min="1" max="1" width="25" style="6" customWidth="1"/>
    <col min="2" max="2" width="10" style="6" customWidth="1"/>
    <col min="3" max="3" width="7.7109375" style="6" customWidth="1"/>
    <col min="4" max="14" width="6.5703125" style="6" customWidth="1"/>
    <col min="15" max="16384" width="9" style="6"/>
  </cols>
  <sheetData>
    <row r="1" spans="1:16">
      <c r="A1" s="284" t="s">
        <v>91</v>
      </c>
      <c r="B1" s="285"/>
    </row>
    <row r="2" spans="1:16">
      <c r="A2" s="285"/>
      <c r="B2" s="285"/>
      <c r="C2" s="16" t="s">
        <v>18</v>
      </c>
      <c r="D2" s="16" t="s">
        <v>19</v>
      </c>
      <c r="E2" s="16" t="s">
        <v>20</v>
      </c>
      <c r="F2" s="16" t="s">
        <v>21</v>
      </c>
      <c r="G2" s="16" t="s">
        <v>78</v>
      </c>
      <c r="H2" s="16" t="s">
        <v>79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22</v>
      </c>
      <c r="N2" s="16" t="s">
        <v>27</v>
      </c>
      <c r="O2" s="16" t="s">
        <v>28</v>
      </c>
    </row>
    <row r="3" spans="1:16">
      <c r="A3" s="6" t="s">
        <v>82</v>
      </c>
      <c r="C3" s="16">
        <v>559.36</v>
      </c>
      <c r="D3" s="16">
        <v>558.17999999999995</v>
      </c>
      <c r="E3" s="16">
        <v>509.77</v>
      </c>
      <c r="F3" s="16">
        <v>557.82000000000005</v>
      </c>
      <c r="G3" s="16"/>
      <c r="H3" s="16"/>
      <c r="I3" s="16"/>
      <c r="J3" s="16"/>
      <c r="K3" s="16"/>
      <c r="L3" s="16"/>
      <c r="M3" s="16"/>
      <c r="N3" s="16"/>
      <c r="O3" s="16"/>
    </row>
    <row r="4" spans="1:16">
      <c r="A4" s="6" t="s">
        <v>83</v>
      </c>
      <c r="C4" s="27">
        <f>C3*0.8</f>
        <v>447.48800000000006</v>
      </c>
      <c r="D4" s="27">
        <f t="shared" ref="D4:O4" si="0">D3*0.8</f>
        <v>446.54399999999998</v>
      </c>
      <c r="E4" s="27">
        <f t="shared" si="0"/>
        <v>407.81600000000003</v>
      </c>
      <c r="F4" s="27">
        <f t="shared" si="0"/>
        <v>446.25600000000009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</row>
    <row r="5" spans="1:16">
      <c r="A5" s="6" t="s">
        <v>66</v>
      </c>
    </row>
    <row r="7" spans="1:16">
      <c r="A7" s="28" t="s">
        <v>105</v>
      </c>
      <c r="G7" s="6" t="s">
        <v>104</v>
      </c>
      <c r="H7" s="56">
        <v>0.05</v>
      </c>
      <c r="I7" s="6" t="s">
        <v>101</v>
      </c>
      <c r="L7" s="11"/>
    </row>
    <row r="8" spans="1:16">
      <c r="A8" s="24" t="s">
        <v>80</v>
      </c>
    </row>
    <row r="9" spans="1:16">
      <c r="A9" s="24" t="s">
        <v>98</v>
      </c>
    </row>
    <row r="10" spans="1:16">
      <c r="A10" s="24" t="s">
        <v>81</v>
      </c>
    </row>
    <row r="11" spans="1:16">
      <c r="A11" s="23" t="s">
        <v>92</v>
      </c>
      <c r="B11" s="25" t="s">
        <v>18</v>
      </c>
      <c r="C11" s="16" t="s">
        <v>19</v>
      </c>
      <c r="D11" s="16" t="s">
        <v>20</v>
      </c>
      <c r="E11" s="16" t="s">
        <v>21</v>
      </c>
      <c r="F11" s="16" t="s">
        <v>78</v>
      </c>
      <c r="G11" s="16" t="s">
        <v>79</v>
      </c>
      <c r="H11" s="16" t="s">
        <v>23</v>
      </c>
      <c r="I11" s="16" t="s">
        <v>24</v>
      </c>
      <c r="J11" s="16" t="s">
        <v>25</v>
      </c>
      <c r="K11" s="16" t="s">
        <v>26</v>
      </c>
      <c r="L11" s="16" t="s">
        <v>22</v>
      </c>
      <c r="M11" s="16" t="s">
        <v>27</v>
      </c>
      <c r="N11" s="16" t="s">
        <v>28</v>
      </c>
    </row>
    <row r="12" spans="1:16">
      <c r="A12" s="6" t="s">
        <v>67</v>
      </c>
      <c r="B12" s="27">
        <f t="shared" ref="B12:N12" si="1">C4</f>
        <v>447.48800000000006</v>
      </c>
      <c r="C12" s="27">
        <f t="shared" si="1"/>
        <v>446.54399999999998</v>
      </c>
      <c r="D12" s="27">
        <f t="shared" si="1"/>
        <v>407.81600000000003</v>
      </c>
      <c r="E12" s="27">
        <f t="shared" si="1"/>
        <v>446.25600000000009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</row>
    <row r="13" spans="1:16">
      <c r="A13" s="29" t="s">
        <v>68</v>
      </c>
      <c r="B13" s="26">
        <f t="shared" ref="B13:N13" si="2">$H$7*B12*0.12</f>
        <v>2.6849280000000006</v>
      </c>
      <c r="C13" s="26">
        <f t="shared" si="2"/>
        <v>2.6792639999999999</v>
      </c>
      <c r="D13" s="26">
        <f t="shared" si="2"/>
        <v>2.4468960000000002</v>
      </c>
      <c r="E13" s="26">
        <f t="shared" si="2"/>
        <v>2.6775360000000008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</row>
    <row r="14" spans="1:16">
      <c r="A14" s="6" t="s">
        <v>99</v>
      </c>
    </row>
    <row r="15" spans="1:16" ht="25.5" customHeight="1">
      <c r="A15" s="286" t="s">
        <v>106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</row>
    <row r="16" spans="1:16">
      <c r="A16" s="286" t="s">
        <v>107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P16" s="6" t="s">
        <v>103</v>
      </c>
    </row>
    <row r="17" spans="1:6" ht="29.25">
      <c r="A17" s="59" t="s">
        <v>100</v>
      </c>
      <c r="B17" s="59"/>
      <c r="C17" s="59"/>
      <c r="D17" s="59"/>
      <c r="E17" s="59"/>
      <c r="F17" s="59"/>
    </row>
    <row r="18" spans="1:6">
      <c r="A18" s="6" t="s">
        <v>108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7747-F28E-4658-A67B-99428586ABF0}">
  <dimension ref="A1:AW77"/>
  <sheetViews>
    <sheetView tabSelected="1" view="pageBreakPreview" topLeftCell="A28" zoomScale="40" zoomScaleNormal="40" zoomScaleSheetLayoutView="40" workbookViewId="0">
      <selection activeCell="AJ50" sqref="AJ50"/>
    </sheetView>
  </sheetViews>
  <sheetFormatPr defaultColWidth="9" defaultRowHeight="24.95" customHeight="1"/>
  <cols>
    <col min="1" max="1" width="12.140625" style="34" customWidth="1"/>
    <col min="2" max="2" width="45.5703125" style="32" customWidth="1"/>
    <col min="3" max="3" width="10.42578125" style="32" customWidth="1"/>
    <col min="4" max="4" width="17.5703125" style="32" customWidth="1"/>
    <col min="5" max="5" width="11.42578125" style="32" customWidth="1"/>
    <col min="6" max="6" width="11" style="60" customWidth="1"/>
    <col min="7" max="7" width="10.5703125" style="32" customWidth="1"/>
    <col min="8" max="8" width="10.28515625" style="32" customWidth="1"/>
    <col min="9" max="9" width="10.5703125" style="32" customWidth="1"/>
    <col min="10" max="10" width="10.42578125" style="49" customWidth="1"/>
    <col min="11" max="11" width="11" style="32" customWidth="1"/>
    <col min="12" max="12" width="11.5703125" style="32" customWidth="1"/>
    <col min="13" max="13" width="11.7109375" style="32" customWidth="1"/>
    <col min="14" max="14" width="11" style="32" customWidth="1"/>
    <col min="15" max="15" width="14.140625" style="32" customWidth="1"/>
    <col min="16" max="16" width="13.7109375" style="32" customWidth="1"/>
    <col min="17" max="24" width="7.7109375" style="32" customWidth="1"/>
    <col min="25" max="25" width="9.5703125" style="32" customWidth="1"/>
    <col min="26" max="29" width="7.7109375" style="32" customWidth="1"/>
    <col min="30" max="30" width="9.7109375" style="32" customWidth="1"/>
    <col min="31" max="31" width="9.28515625" style="32" customWidth="1"/>
    <col min="32" max="32" width="9" style="32" customWidth="1"/>
    <col min="33" max="16384" width="9" style="32"/>
  </cols>
  <sheetData>
    <row r="1" spans="1:31" ht="24.95" customHeight="1">
      <c r="A1" s="287" t="s">
        <v>281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32" t="s">
        <v>95</v>
      </c>
    </row>
    <row r="2" spans="1:31" ht="24.95" customHeight="1">
      <c r="A2" s="288" t="s">
        <v>286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</row>
    <row r="3" spans="1:31" ht="24.95" customHeight="1">
      <c r="A3" s="301" t="s">
        <v>94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3"/>
    </row>
    <row r="4" spans="1:31" s="34" customFormat="1" ht="24.95" customHeight="1">
      <c r="A4" s="304" t="s">
        <v>0</v>
      </c>
      <c r="B4" s="304" t="s">
        <v>17</v>
      </c>
      <c r="C4" s="304" t="s">
        <v>2</v>
      </c>
      <c r="D4" s="304" t="s">
        <v>3</v>
      </c>
      <c r="E4" s="304" t="s">
        <v>93</v>
      </c>
      <c r="F4" s="305" t="s">
        <v>282</v>
      </c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7" t="s">
        <v>3</v>
      </c>
    </row>
    <row r="5" spans="1:31" s="34" customFormat="1" ht="24.95" customHeight="1">
      <c r="A5" s="304"/>
      <c r="B5" s="304"/>
      <c r="C5" s="304"/>
      <c r="D5" s="304"/>
      <c r="E5" s="304"/>
      <c r="F5" s="294" t="s">
        <v>18</v>
      </c>
      <c r="G5" s="294"/>
      <c r="H5" s="294" t="s">
        <v>19</v>
      </c>
      <c r="I5" s="294"/>
      <c r="J5" s="294" t="s">
        <v>20</v>
      </c>
      <c r="K5" s="294"/>
      <c r="L5" s="294" t="s">
        <v>21</v>
      </c>
      <c r="M5" s="294"/>
      <c r="N5" s="294" t="s">
        <v>78</v>
      </c>
      <c r="O5" s="294"/>
      <c r="P5" s="294" t="s">
        <v>79</v>
      </c>
      <c r="Q5" s="294"/>
      <c r="R5" s="294" t="s">
        <v>23</v>
      </c>
      <c r="S5" s="294"/>
      <c r="T5" s="294" t="s">
        <v>24</v>
      </c>
      <c r="U5" s="294"/>
      <c r="V5" s="294" t="s">
        <v>25</v>
      </c>
      <c r="W5" s="294"/>
      <c r="X5" s="294" t="s">
        <v>26</v>
      </c>
      <c r="Y5" s="294"/>
      <c r="Z5" s="294" t="s">
        <v>22</v>
      </c>
      <c r="AA5" s="294"/>
      <c r="AB5" s="294" t="s">
        <v>27</v>
      </c>
      <c r="AC5" s="294"/>
      <c r="AD5" s="310" t="s">
        <v>28</v>
      </c>
      <c r="AE5" s="308"/>
    </row>
    <row r="6" spans="1:31" s="34" customFormat="1" ht="24.95" customHeight="1">
      <c r="A6" s="304"/>
      <c r="B6" s="304"/>
      <c r="C6" s="304"/>
      <c r="D6" s="304"/>
      <c r="E6" s="304"/>
      <c r="F6" s="55" t="s">
        <v>1</v>
      </c>
      <c r="G6" s="55" t="s">
        <v>12</v>
      </c>
      <c r="H6" s="55" t="s">
        <v>1</v>
      </c>
      <c r="I6" s="55" t="s">
        <v>12</v>
      </c>
      <c r="J6" s="55" t="s">
        <v>1</v>
      </c>
      <c r="K6" s="55" t="s">
        <v>12</v>
      </c>
      <c r="L6" s="55" t="s">
        <v>1</v>
      </c>
      <c r="M6" s="55" t="s">
        <v>12</v>
      </c>
      <c r="N6" s="55" t="s">
        <v>1</v>
      </c>
      <c r="O6" s="55" t="s">
        <v>12</v>
      </c>
      <c r="P6" s="55" t="s">
        <v>1</v>
      </c>
      <c r="Q6" s="55" t="s">
        <v>12</v>
      </c>
      <c r="R6" s="55" t="s">
        <v>1</v>
      </c>
      <c r="S6" s="55" t="s">
        <v>12</v>
      </c>
      <c r="T6" s="55" t="s">
        <v>1</v>
      </c>
      <c r="U6" s="55" t="s">
        <v>12</v>
      </c>
      <c r="V6" s="55" t="s">
        <v>1</v>
      </c>
      <c r="W6" s="55" t="s">
        <v>12</v>
      </c>
      <c r="X6" s="55" t="s">
        <v>1</v>
      </c>
      <c r="Y6" s="55" t="s">
        <v>12</v>
      </c>
      <c r="Z6" s="55" t="s">
        <v>1</v>
      </c>
      <c r="AA6" s="55" t="s">
        <v>12</v>
      </c>
      <c r="AB6" s="55" t="s">
        <v>1</v>
      </c>
      <c r="AC6" s="55" t="s">
        <v>12</v>
      </c>
      <c r="AD6" s="311"/>
      <c r="AE6" s="309"/>
    </row>
    <row r="7" spans="1:31" ht="24.95" customHeight="1">
      <c r="A7" s="295" t="s">
        <v>110</v>
      </c>
      <c r="B7" s="37" t="s">
        <v>32</v>
      </c>
      <c r="C7" s="36"/>
      <c r="D7" s="36"/>
      <c r="E7" s="36"/>
      <c r="F7" s="36"/>
      <c r="G7" s="38"/>
      <c r="H7" s="39"/>
      <c r="I7" s="39"/>
      <c r="J7" s="40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6"/>
    </row>
    <row r="8" spans="1:31" ht="24.95" customHeight="1">
      <c r="A8" s="296"/>
      <c r="B8" s="37" t="s">
        <v>33</v>
      </c>
      <c r="C8" s="36"/>
      <c r="D8" s="36"/>
      <c r="E8" s="36"/>
      <c r="F8" s="36"/>
      <c r="G8" s="38"/>
      <c r="H8" s="39"/>
      <c r="I8" s="39"/>
      <c r="J8" s="40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3"/>
    </row>
    <row r="9" spans="1:31" ht="24.95" customHeight="1">
      <c r="A9" s="296"/>
      <c r="B9" s="41" t="s">
        <v>34</v>
      </c>
      <c r="C9" s="42">
        <v>2.7078000000000002</v>
      </c>
      <c r="D9" s="36" t="s">
        <v>13</v>
      </c>
      <c r="E9" s="36" t="s">
        <v>5</v>
      </c>
      <c r="F9" s="36"/>
      <c r="G9" s="43">
        <f>F9*C9</f>
        <v>0</v>
      </c>
      <c r="H9" s="36"/>
      <c r="I9" s="43">
        <f>H9*C9</f>
        <v>0</v>
      </c>
      <c r="J9" s="36"/>
      <c r="K9" s="43">
        <f>J9*C9</f>
        <v>0</v>
      </c>
      <c r="L9" s="36"/>
      <c r="M9" s="43">
        <f>L9*C9</f>
        <v>0</v>
      </c>
      <c r="N9" s="36"/>
      <c r="O9" s="43">
        <f>N9*C9</f>
        <v>0</v>
      </c>
      <c r="P9" s="36"/>
      <c r="Q9" s="43">
        <f>P9*C9</f>
        <v>0</v>
      </c>
      <c r="R9" s="36"/>
      <c r="S9" s="43">
        <f>R9*C9</f>
        <v>0</v>
      </c>
      <c r="T9" s="36"/>
      <c r="U9" s="43">
        <f>T9*C9</f>
        <v>0</v>
      </c>
      <c r="V9" s="36"/>
      <c r="W9" s="43">
        <f>V9*C9</f>
        <v>0</v>
      </c>
      <c r="X9" s="36"/>
      <c r="Y9" s="43">
        <f>X9*C9</f>
        <v>0</v>
      </c>
      <c r="Z9" s="36"/>
      <c r="AA9" s="43">
        <f>Z9*C9</f>
        <v>0</v>
      </c>
      <c r="AB9" s="36"/>
      <c r="AC9" s="43">
        <f>AB9*C9</f>
        <v>0</v>
      </c>
      <c r="AD9" s="44">
        <f>G9+I9+K9+M9+O9+Q9+S9+U9+W9+Y9+AA9+AC9</f>
        <v>0</v>
      </c>
      <c r="AE9" s="36" t="s">
        <v>97</v>
      </c>
    </row>
    <row r="10" spans="1:31" ht="24.95" customHeight="1">
      <c r="A10" s="296"/>
      <c r="B10" s="41" t="s">
        <v>35</v>
      </c>
      <c r="C10" s="42">
        <v>2.7078000000000002</v>
      </c>
      <c r="D10" s="36" t="s">
        <v>13</v>
      </c>
      <c r="E10" s="36" t="s">
        <v>5</v>
      </c>
      <c r="F10" s="36"/>
      <c r="G10" s="43">
        <f>F10*C10</f>
        <v>0</v>
      </c>
      <c r="H10" s="36"/>
      <c r="I10" s="43">
        <f>H10*C10</f>
        <v>0</v>
      </c>
      <c r="J10" s="36"/>
      <c r="K10" s="43">
        <f>J10*C10</f>
        <v>0</v>
      </c>
      <c r="L10" s="36"/>
      <c r="M10" s="43">
        <f>L10*C10</f>
        <v>0</v>
      </c>
      <c r="N10" s="36"/>
      <c r="O10" s="43">
        <f>N10*C10</f>
        <v>0</v>
      </c>
      <c r="P10" s="36"/>
      <c r="Q10" s="43">
        <f>P10*C10</f>
        <v>0</v>
      </c>
      <c r="R10" s="36"/>
      <c r="S10" s="43">
        <f>R10*C10</f>
        <v>0</v>
      </c>
      <c r="T10" s="36"/>
      <c r="U10" s="43">
        <f>T10*C10</f>
        <v>0</v>
      </c>
      <c r="V10" s="36"/>
      <c r="W10" s="43">
        <f>V10*C10</f>
        <v>0</v>
      </c>
      <c r="X10" s="36"/>
      <c r="Y10" s="43">
        <f>X10*C10</f>
        <v>0</v>
      </c>
      <c r="Z10" s="36"/>
      <c r="AA10" s="43">
        <f>Z10*C10</f>
        <v>0</v>
      </c>
      <c r="AB10" s="36"/>
      <c r="AC10" s="43">
        <f>AB10*C10</f>
        <v>0</v>
      </c>
      <c r="AD10" s="44">
        <f t="shared" ref="AD10:AD26" si="0">G10+I10+K10+M10+O10+Q10+S10+U10+W10+Y10+AA10+AC10</f>
        <v>0</v>
      </c>
      <c r="AE10" s="36" t="s">
        <v>97</v>
      </c>
    </row>
    <row r="11" spans="1:31" ht="24.95" customHeight="1">
      <c r="A11" s="296"/>
      <c r="B11" s="45" t="s">
        <v>36</v>
      </c>
      <c r="C11" s="42"/>
      <c r="D11" s="36"/>
      <c r="E11" s="36"/>
      <c r="F11" s="36"/>
      <c r="G11" s="43"/>
      <c r="H11" s="36"/>
      <c r="I11" s="43"/>
      <c r="J11" s="36"/>
      <c r="K11" s="43"/>
      <c r="L11" s="36"/>
      <c r="M11" s="43"/>
      <c r="N11" s="36"/>
      <c r="O11" s="43"/>
      <c r="P11" s="36"/>
      <c r="Q11" s="43"/>
      <c r="R11" s="36"/>
      <c r="S11" s="43"/>
      <c r="T11" s="36"/>
      <c r="U11" s="43"/>
      <c r="V11" s="36"/>
      <c r="W11" s="43"/>
      <c r="X11" s="36"/>
      <c r="Y11" s="43"/>
      <c r="Z11" s="36"/>
      <c r="AA11" s="43"/>
      <c r="AB11" s="36"/>
      <c r="AC11" s="43"/>
      <c r="AD11" s="44"/>
      <c r="AE11" s="36"/>
    </row>
    <row r="12" spans="1:31" ht="22.5" customHeight="1">
      <c r="A12" s="296"/>
      <c r="B12" s="141" t="s">
        <v>37</v>
      </c>
      <c r="C12" s="42"/>
      <c r="D12" s="36"/>
      <c r="E12" s="36"/>
      <c r="F12" s="36"/>
      <c r="G12" s="43"/>
      <c r="H12" s="36"/>
      <c r="I12" s="43"/>
      <c r="J12" s="36"/>
      <c r="K12" s="43"/>
      <c r="L12" s="36"/>
      <c r="M12" s="43"/>
      <c r="N12" s="36"/>
      <c r="O12" s="43"/>
      <c r="P12" s="36"/>
      <c r="Q12" s="43"/>
      <c r="R12" s="36"/>
      <c r="S12" s="43"/>
      <c r="T12" s="36"/>
      <c r="U12" s="43"/>
      <c r="V12" s="36"/>
      <c r="W12" s="43"/>
      <c r="X12" s="36"/>
      <c r="Y12" s="43"/>
      <c r="Z12" s="36"/>
      <c r="AA12" s="43"/>
      <c r="AB12" s="36"/>
      <c r="AC12" s="43"/>
      <c r="AD12" s="44"/>
      <c r="AE12" s="36"/>
    </row>
    <row r="13" spans="1:31" ht="24.95" customHeight="1">
      <c r="A13" s="296"/>
      <c r="B13" s="41" t="s">
        <v>38</v>
      </c>
      <c r="C13" s="42">
        <v>2.7406000000000001</v>
      </c>
      <c r="D13" s="36" t="s">
        <v>13</v>
      </c>
      <c r="E13" s="36" t="s">
        <v>5</v>
      </c>
      <c r="F13" s="36">
        <v>44.39</v>
      </c>
      <c r="G13" s="43">
        <f t="shared" ref="G13:G26" si="1">F13*C13</f>
        <v>121.65523400000001</v>
      </c>
      <c r="H13" s="36">
        <v>85.5</v>
      </c>
      <c r="I13" s="43">
        <f t="shared" ref="I13:I26" si="2">H13*C13</f>
        <v>234.32130000000001</v>
      </c>
      <c r="J13" s="36">
        <v>0</v>
      </c>
      <c r="K13" s="43">
        <f t="shared" ref="K13:K26" si="3">J13*C13</f>
        <v>0</v>
      </c>
      <c r="L13" s="36">
        <v>21.93</v>
      </c>
      <c r="M13" s="43">
        <f t="shared" ref="M13:M26" si="4">L13*C13</f>
        <v>60.101358000000005</v>
      </c>
      <c r="N13" s="36">
        <v>0</v>
      </c>
      <c r="O13" s="43">
        <f t="shared" ref="O13:O26" si="5">N13*C13</f>
        <v>0</v>
      </c>
      <c r="P13" s="36">
        <v>0</v>
      </c>
      <c r="Q13" s="43">
        <f t="shared" ref="Q13:Q26" si="6">P13*C13</f>
        <v>0</v>
      </c>
      <c r="R13" s="36">
        <v>135.57</v>
      </c>
      <c r="S13" s="43">
        <f t="shared" ref="S13:S26" si="7">R13*C13</f>
        <v>371.54314199999999</v>
      </c>
      <c r="T13" s="36">
        <v>125.53</v>
      </c>
      <c r="U13" s="43">
        <f t="shared" ref="U13:U26" si="8">T13*C13</f>
        <v>344.02751800000004</v>
      </c>
      <c r="V13" s="36">
        <v>95.59</v>
      </c>
      <c r="W13" s="43">
        <f t="shared" ref="W13:W26" si="9">V13*C13</f>
        <v>261.97395400000005</v>
      </c>
      <c r="X13" s="36">
        <v>0</v>
      </c>
      <c r="Y13" s="43">
        <f t="shared" ref="Y13:Y26" si="10">X13*C13</f>
        <v>0</v>
      </c>
      <c r="Z13" s="36">
        <v>0</v>
      </c>
      <c r="AA13" s="43">
        <f t="shared" ref="AA13:AA26" si="11">Z13*C13</f>
        <v>0</v>
      </c>
      <c r="AB13" s="36">
        <v>0</v>
      </c>
      <c r="AC13" s="43">
        <f t="shared" ref="AC13:AC26" si="12">AB13*C13</f>
        <v>0</v>
      </c>
      <c r="AD13" s="44">
        <f t="shared" si="0"/>
        <v>1393.6225060000002</v>
      </c>
      <c r="AE13" s="36" t="s">
        <v>97</v>
      </c>
    </row>
    <row r="14" spans="1:31" ht="24.95" customHeight="1">
      <c r="A14" s="296"/>
      <c r="B14" s="41" t="s">
        <v>73</v>
      </c>
      <c r="C14" s="42">
        <v>2.2393999999999998</v>
      </c>
      <c r="D14" s="36" t="s">
        <v>13</v>
      </c>
      <c r="E14" s="36" t="s">
        <v>5</v>
      </c>
      <c r="F14" s="36"/>
      <c r="G14" s="43">
        <f t="shared" si="1"/>
        <v>0</v>
      </c>
      <c r="H14" s="36"/>
      <c r="I14" s="43">
        <f t="shared" si="2"/>
        <v>0</v>
      </c>
      <c r="J14" s="36"/>
      <c r="K14" s="43">
        <f t="shared" si="3"/>
        <v>0</v>
      </c>
      <c r="L14" s="36"/>
      <c r="M14" s="43">
        <f t="shared" si="4"/>
        <v>0</v>
      </c>
      <c r="N14" s="36"/>
      <c r="O14" s="43">
        <f t="shared" si="5"/>
        <v>0</v>
      </c>
      <c r="P14" s="36"/>
      <c r="Q14" s="43">
        <f t="shared" si="6"/>
        <v>0</v>
      </c>
      <c r="R14" s="36"/>
      <c r="S14" s="43">
        <f t="shared" si="7"/>
        <v>0</v>
      </c>
      <c r="T14" s="36"/>
      <c r="U14" s="43">
        <f t="shared" si="8"/>
        <v>0</v>
      </c>
      <c r="V14" s="36"/>
      <c r="W14" s="43">
        <f t="shared" si="9"/>
        <v>0</v>
      </c>
      <c r="X14" s="36"/>
      <c r="Y14" s="43">
        <f t="shared" si="10"/>
        <v>0</v>
      </c>
      <c r="Z14" s="36"/>
      <c r="AA14" s="43">
        <f t="shared" si="11"/>
        <v>0</v>
      </c>
      <c r="AB14" s="36"/>
      <c r="AC14" s="43">
        <f t="shared" si="12"/>
        <v>0</v>
      </c>
      <c r="AD14" s="44">
        <f t="shared" si="0"/>
        <v>0</v>
      </c>
      <c r="AE14" s="36" t="s">
        <v>97</v>
      </c>
    </row>
    <row r="15" spans="1:31" ht="24.95" customHeight="1">
      <c r="A15" s="296"/>
      <c r="B15" s="41" t="s">
        <v>39</v>
      </c>
      <c r="C15" s="42">
        <v>2.2393999999999998</v>
      </c>
      <c r="D15" s="36" t="s">
        <v>13</v>
      </c>
      <c r="E15" s="36" t="s">
        <v>5</v>
      </c>
      <c r="F15" s="36"/>
      <c r="G15" s="43">
        <f t="shared" si="1"/>
        <v>0</v>
      </c>
      <c r="H15" s="36"/>
      <c r="I15" s="43">
        <f t="shared" si="2"/>
        <v>0</v>
      </c>
      <c r="J15" s="36"/>
      <c r="K15" s="43">
        <f t="shared" si="3"/>
        <v>0</v>
      </c>
      <c r="L15" s="36"/>
      <c r="M15" s="43">
        <f t="shared" si="4"/>
        <v>0</v>
      </c>
      <c r="N15" s="36"/>
      <c r="O15" s="43">
        <f t="shared" si="5"/>
        <v>0</v>
      </c>
      <c r="P15" s="36"/>
      <c r="Q15" s="43">
        <f t="shared" si="6"/>
        <v>0</v>
      </c>
      <c r="R15" s="36"/>
      <c r="S15" s="43">
        <f t="shared" si="7"/>
        <v>0</v>
      </c>
      <c r="T15" s="36"/>
      <c r="U15" s="43">
        <f t="shared" si="8"/>
        <v>0</v>
      </c>
      <c r="V15" s="36"/>
      <c r="W15" s="43">
        <f t="shared" si="9"/>
        <v>0</v>
      </c>
      <c r="X15" s="36"/>
      <c r="Y15" s="43">
        <f t="shared" si="10"/>
        <v>0</v>
      </c>
      <c r="Z15" s="36"/>
      <c r="AA15" s="43">
        <f t="shared" si="11"/>
        <v>0</v>
      </c>
      <c r="AB15" s="36"/>
      <c r="AC15" s="43">
        <f t="shared" si="12"/>
        <v>0</v>
      </c>
      <c r="AD15" s="44">
        <f t="shared" si="0"/>
        <v>0</v>
      </c>
      <c r="AE15" s="36" t="s">
        <v>97</v>
      </c>
    </row>
    <row r="16" spans="1:31" ht="24.95" customHeight="1">
      <c r="A16" s="296"/>
      <c r="B16" s="45" t="s">
        <v>71</v>
      </c>
      <c r="C16" s="42">
        <v>1</v>
      </c>
      <c r="D16" s="36" t="s">
        <v>72</v>
      </c>
      <c r="E16" s="36" t="s">
        <v>10</v>
      </c>
      <c r="F16" s="36"/>
      <c r="G16" s="43">
        <f t="shared" si="1"/>
        <v>0</v>
      </c>
      <c r="H16" s="36"/>
      <c r="I16" s="43">
        <f t="shared" si="2"/>
        <v>0</v>
      </c>
      <c r="J16" s="36"/>
      <c r="K16" s="43">
        <f t="shared" si="3"/>
        <v>0</v>
      </c>
      <c r="L16" s="36"/>
      <c r="M16" s="43">
        <f t="shared" si="4"/>
        <v>0</v>
      </c>
      <c r="N16" s="36"/>
      <c r="O16" s="43">
        <f t="shared" si="5"/>
        <v>0</v>
      </c>
      <c r="P16" s="36"/>
      <c r="Q16" s="43">
        <f t="shared" si="6"/>
        <v>0</v>
      </c>
      <c r="R16" s="36"/>
      <c r="S16" s="43">
        <f t="shared" si="7"/>
        <v>0</v>
      </c>
      <c r="T16" s="36"/>
      <c r="U16" s="43">
        <f t="shared" si="8"/>
        <v>0</v>
      </c>
      <c r="V16" s="36"/>
      <c r="W16" s="43">
        <f t="shared" si="9"/>
        <v>0</v>
      </c>
      <c r="X16" s="36"/>
      <c r="Y16" s="43">
        <f t="shared" si="10"/>
        <v>0</v>
      </c>
      <c r="Z16" s="36"/>
      <c r="AA16" s="43">
        <f t="shared" si="11"/>
        <v>0</v>
      </c>
      <c r="AB16" s="36"/>
      <c r="AC16" s="43">
        <f t="shared" si="12"/>
        <v>0</v>
      </c>
      <c r="AD16" s="44">
        <f t="shared" si="0"/>
        <v>0</v>
      </c>
      <c r="AE16" s="36" t="s">
        <v>97</v>
      </c>
    </row>
    <row r="17" spans="1:44" ht="24.75" customHeight="1">
      <c r="A17" s="296"/>
      <c r="B17" s="217" t="s">
        <v>69</v>
      </c>
      <c r="C17" s="63">
        <v>28</v>
      </c>
      <c r="D17" s="36" t="s">
        <v>57</v>
      </c>
      <c r="E17" s="36" t="s">
        <v>41</v>
      </c>
      <c r="F17" s="61">
        <f>'CH4จาก Septic tank 25...'!$C$4</f>
        <v>19.488</v>
      </c>
      <c r="G17" s="43">
        <f t="shared" si="1"/>
        <v>545.66399999999999</v>
      </c>
      <c r="H17" s="61">
        <f>'CH4จาก Septic tank 25...'!$D$4</f>
        <v>19.488</v>
      </c>
      <c r="I17" s="43">
        <f t="shared" si="2"/>
        <v>545.66399999999999</v>
      </c>
      <c r="J17" s="61">
        <f>'CH4จาก Septic tank 25...'!$E$4</f>
        <v>21.576000000000001</v>
      </c>
      <c r="K17" s="43">
        <f t="shared" si="3"/>
        <v>604.12800000000004</v>
      </c>
      <c r="L17" s="61">
        <f>'CH4จาก Septic tank 25...'!$F$4</f>
        <v>18.096</v>
      </c>
      <c r="M17" s="43">
        <f t="shared" si="4"/>
        <v>506.68799999999999</v>
      </c>
      <c r="N17" s="61">
        <f>'CH4จาก Septic tank 25...'!$G$4</f>
        <v>20.184000000000001</v>
      </c>
      <c r="O17" s="43">
        <f t="shared" si="5"/>
        <v>565.15200000000004</v>
      </c>
      <c r="P17" s="61">
        <f>'CH4จาก Septic tank 25...'!$H$4</f>
        <v>14.616</v>
      </c>
      <c r="Q17" s="43">
        <f t="shared" si="6"/>
        <v>409.24799999999999</v>
      </c>
      <c r="R17" s="61">
        <f>'CH4จาก Septic tank 25...'!$I$4</f>
        <v>14.616</v>
      </c>
      <c r="S17" s="43">
        <f t="shared" si="7"/>
        <v>409.24799999999999</v>
      </c>
      <c r="T17" s="61">
        <f>'CH4จาก Septic tank 25...'!$J$4</f>
        <v>17.400000000000002</v>
      </c>
      <c r="U17" s="43">
        <f t="shared" si="8"/>
        <v>487.20000000000005</v>
      </c>
      <c r="V17" s="61">
        <f>'CH4จาก Septic tank 25...'!$K$4</f>
        <v>20.88</v>
      </c>
      <c r="W17" s="43">
        <f t="shared" si="9"/>
        <v>584.64</v>
      </c>
      <c r="X17" s="61">
        <f>'CH4จาก Septic tank 25...'!$L$4</f>
        <v>20.184000000000001</v>
      </c>
      <c r="Y17" s="43">
        <f t="shared" si="10"/>
        <v>565.15200000000004</v>
      </c>
      <c r="Z17" s="61">
        <f>'CH4จาก Septic tank 25...'!$M$4</f>
        <v>20.88</v>
      </c>
      <c r="AA17" s="43">
        <f t="shared" si="11"/>
        <v>584.64</v>
      </c>
      <c r="AB17" s="61">
        <f>'CH4จาก Septic tank 25...'!$N$4</f>
        <v>17.400000000000002</v>
      </c>
      <c r="AC17" s="43">
        <f t="shared" si="12"/>
        <v>487.20000000000005</v>
      </c>
      <c r="AD17" s="44">
        <f t="shared" si="0"/>
        <v>6294.6240000000007</v>
      </c>
      <c r="AE17" s="36" t="s">
        <v>97</v>
      </c>
    </row>
    <row r="18" spans="1:44" ht="38.25" customHeight="1">
      <c r="A18" s="296"/>
      <c r="B18" s="218" t="s">
        <v>70</v>
      </c>
      <c r="C18" s="42">
        <v>28</v>
      </c>
      <c r="D18" s="36" t="s">
        <v>57</v>
      </c>
      <c r="E18" s="36" t="s">
        <v>41</v>
      </c>
      <c r="F18" s="46">
        <f>'CH4จากบ่อบำบัดไม่เติมอากาศ25...'!$B$13</f>
        <v>2.2946400000000002</v>
      </c>
      <c r="G18" s="43">
        <f t="shared" si="1"/>
        <v>64.249920000000003</v>
      </c>
      <c r="H18" s="46">
        <f>'CH4จากบ่อบำบัดไม่เติมอากาศ25...'!$C$13</f>
        <v>2.2095359999999999</v>
      </c>
      <c r="I18" s="43">
        <f t="shared" si="2"/>
        <v>61.867007999999998</v>
      </c>
      <c r="J18" s="46">
        <f>'CH4จากบ่อบำบัดไม่เติมอากาศ25...'!$D$13</f>
        <v>2.1729599999999998</v>
      </c>
      <c r="K18" s="43">
        <f t="shared" si="3"/>
        <v>60.842879999999994</v>
      </c>
      <c r="L18" s="46">
        <f>'CH4จากบ่อบำบัดไม่เติมอากาศ25...'!$E$13</f>
        <v>2.3123040000000001</v>
      </c>
      <c r="M18" s="43">
        <f t="shared" si="4"/>
        <v>64.744512</v>
      </c>
      <c r="N18" s="46">
        <f>'CH4จากบ่อบำบัดไม่เติมอากาศ25...'!$F$13</f>
        <v>2.2083360000000001</v>
      </c>
      <c r="O18" s="43">
        <f t="shared" si="5"/>
        <v>61.833408000000006</v>
      </c>
      <c r="P18" s="46">
        <f>'CH4จากบ่อบำบัดไม่เติมอากาศ25...'!$G$13</f>
        <v>2.456496</v>
      </c>
      <c r="Q18" s="43">
        <f t="shared" si="6"/>
        <v>68.781887999999995</v>
      </c>
      <c r="R18" s="46">
        <f>'CH4จากบ่อบำบัดไม่เติมอากาศ25...'!$H$13</f>
        <v>2.3928000000000003</v>
      </c>
      <c r="S18" s="43">
        <f t="shared" si="7"/>
        <v>66.998400000000004</v>
      </c>
      <c r="T18" s="46">
        <f>'CH4จากบ่อบำบัดไม่เติมอากาศ25...'!$I$13</f>
        <v>2.1699360000000003</v>
      </c>
      <c r="U18" s="43">
        <f t="shared" si="8"/>
        <v>60.75820800000001</v>
      </c>
      <c r="V18" s="46">
        <f>'CH4จากบ่อบำบัดไม่เติมอากาศ25...'!$J$13</f>
        <v>2.2754399999999997</v>
      </c>
      <c r="W18" s="43">
        <f t="shared" si="9"/>
        <v>63.712319999999991</v>
      </c>
      <c r="X18" s="46">
        <f>'CH4จากบ่อบำบัดไม่เติมอากาศ25...'!$K$13</f>
        <v>2.3917440000000005</v>
      </c>
      <c r="Y18" s="43">
        <f t="shared" si="10"/>
        <v>66.96883200000002</v>
      </c>
      <c r="Z18" s="46">
        <f>'CH4จากบ่อบำบัดไม่เติมอากาศ25...'!$L$13</f>
        <v>2.484864</v>
      </c>
      <c r="AA18" s="43">
        <f t="shared" si="11"/>
        <v>69.576191999999992</v>
      </c>
      <c r="AB18" s="46">
        <f>'CH4จากบ่อบำบัดไม่เติมอากาศ25...'!$M$13</f>
        <v>2.4516960000000001</v>
      </c>
      <c r="AC18" s="43">
        <f t="shared" si="12"/>
        <v>68.64748800000001</v>
      </c>
      <c r="AD18" s="44">
        <f t="shared" si="0"/>
        <v>778.98105600000008</v>
      </c>
      <c r="AE18" s="36" t="s">
        <v>97</v>
      </c>
    </row>
    <row r="19" spans="1:44" ht="24.6" customHeight="1">
      <c r="A19" s="296"/>
      <c r="B19" s="45" t="s">
        <v>216</v>
      </c>
      <c r="C19" s="42">
        <v>1760</v>
      </c>
      <c r="D19" s="36" t="s">
        <v>217</v>
      </c>
      <c r="E19" s="36" t="s">
        <v>220</v>
      </c>
      <c r="F19" s="46"/>
      <c r="G19" s="43"/>
      <c r="H19" s="46"/>
      <c r="I19" s="43"/>
      <c r="J19" s="46"/>
      <c r="K19" s="43"/>
      <c r="L19" s="46"/>
      <c r="M19" s="43"/>
      <c r="N19" s="46"/>
      <c r="O19" s="43"/>
      <c r="P19" s="46"/>
      <c r="Q19" s="43"/>
      <c r="R19" s="46"/>
      <c r="S19" s="43"/>
      <c r="T19" s="46"/>
      <c r="U19" s="43"/>
      <c r="V19" s="46"/>
      <c r="W19" s="43"/>
      <c r="X19" s="46"/>
      <c r="Y19" s="43"/>
      <c r="Z19" s="46"/>
      <c r="AA19" s="43"/>
      <c r="AB19" s="46"/>
      <c r="AC19" s="43"/>
      <c r="AD19" s="44"/>
      <c r="AE19" s="36"/>
    </row>
    <row r="20" spans="1:44" ht="24.95" customHeight="1">
      <c r="A20" s="297"/>
      <c r="B20" s="45" t="s">
        <v>215</v>
      </c>
      <c r="C20" s="42">
        <v>677</v>
      </c>
      <c r="D20" s="36" t="s">
        <v>218</v>
      </c>
      <c r="E20" s="47" t="s">
        <v>219</v>
      </c>
      <c r="F20" s="36"/>
      <c r="G20" s="43">
        <f t="shared" si="1"/>
        <v>0</v>
      </c>
      <c r="H20" s="36"/>
      <c r="I20" s="43">
        <f t="shared" si="2"/>
        <v>0</v>
      </c>
      <c r="J20" s="36"/>
      <c r="K20" s="43">
        <f t="shared" si="3"/>
        <v>0</v>
      </c>
      <c r="L20" s="36"/>
      <c r="M20" s="43">
        <f t="shared" si="4"/>
        <v>0</v>
      </c>
      <c r="N20" s="36"/>
      <c r="O20" s="43">
        <f t="shared" si="5"/>
        <v>0</v>
      </c>
      <c r="P20" s="36"/>
      <c r="Q20" s="43">
        <f t="shared" si="6"/>
        <v>0</v>
      </c>
      <c r="R20" s="36"/>
      <c r="S20" s="43">
        <f t="shared" si="7"/>
        <v>0</v>
      </c>
      <c r="T20" s="36"/>
      <c r="U20" s="43">
        <f t="shared" si="8"/>
        <v>0</v>
      </c>
      <c r="V20" s="36"/>
      <c r="W20" s="43">
        <f t="shared" si="9"/>
        <v>0</v>
      </c>
      <c r="X20" s="36"/>
      <c r="Y20" s="43">
        <f t="shared" si="10"/>
        <v>0</v>
      </c>
      <c r="Z20" s="36"/>
      <c r="AA20" s="43">
        <f t="shared" si="11"/>
        <v>0</v>
      </c>
      <c r="AB20" s="36"/>
      <c r="AC20" s="43">
        <f t="shared" si="12"/>
        <v>0</v>
      </c>
      <c r="AD20" s="44">
        <f t="shared" si="0"/>
        <v>0</v>
      </c>
      <c r="AE20" s="36" t="s">
        <v>97</v>
      </c>
    </row>
    <row r="21" spans="1:44" ht="40.5" customHeight="1">
      <c r="A21" s="35" t="s">
        <v>109</v>
      </c>
      <c r="B21" s="41" t="s">
        <v>7</v>
      </c>
      <c r="C21" s="42">
        <v>0.49990000000000001</v>
      </c>
      <c r="D21" s="36" t="s">
        <v>14</v>
      </c>
      <c r="E21" s="36" t="s">
        <v>8</v>
      </c>
      <c r="F21" s="36">
        <v>6535.64</v>
      </c>
      <c r="G21" s="43">
        <f t="shared" si="1"/>
        <v>3267.1664360000004</v>
      </c>
      <c r="H21" s="36">
        <v>5659.64</v>
      </c>
      <c r="I21" s="43">
        <f t="shared" si="2"/>
        <v>2829.2540360000003</v>
      </c>
      <c r="J21" s="36">
        <v>8365.64</v>
      </c>
      <c r="K21" s="43">
        <f t="shared" si="3"/>
        <v>4181.9834359999995</v>
      </c>
      <c r="L21" s="36">
        <v>6106.64</v>
      </c>
      <c r="M21" s="43">
        <f t="shared" si="4"/>
        <v>3052.7093360000003</v>
      </c>
      <c r="N21" s="36">
        <v>6076.64</v>
      </c>
      <c r="O21" s="43">
        <f t="shared" si="5"/>
        <v>3037.7123360000001</v>
      </c>
      <c r="P21" s="36">
        <v>6463.64</v>
      </c>
      <c r="Q21" s="43">
        <f t="shared" si="6"/>
        <v>3231.1736360000004</v>
      </c>
      <c r="R21" s="36">
        <v>5518.64</v>
      </c>
      <c r="S21" s="43">
        <f t="shared" si="7"/>
        <v>2758.7681360000001</v>
      </c>
      <c r="T21" s="36">
        <v>12327.28</v>
      </c>
      <c r="U21" s="43">
        <f t="shared" si="8"/>
        <v>6162.4072720000004</v>
      </c>
      <c r="V21" s="36">
        <v>13974.28</v>
      </c>
      <c r="W21" s="43">
        <f t="shared" si="9"/>
        <v>6985.7425720000001</v>
      </c>
      <c r="X21" s="36">
        <v>21696.28</v>
      </c>
      <c r="Y21" s="43">
        <f t="shared" si="10"/>
        <v>10845.970372</v>
      </c>
      <c r="Z21" s="36">
        <v>11469.28</v>
      </c>
      <c r="AA21" s="43">
        <f t="shared" si="11"/>
        <v>5733.4930720000002</v>
      </c>
      <c r="AB21" s="36">
        <v>15225.28</v>
      </c>
      <c r="AC21" s="43">
        <f t="shared" si="12"/>
        <v>7611.1174720000008</v>
      </c>
      <c r="AD21" s="44">
        <f t="shared" si="0"/>
        <v>59697.498112000001</v>
      </c>
      <c r="AE21" s="36" t="s">
        <v>97</v>
      </c>
    </row>
    <row r="22" spans="1:44" ht="24.95" customHeight="1">
      <c r="A22" s="289" t="s">
        <v>111</v>
      </c>
      <c r="B22" s="41" t="s">
        <v>40</v>
      </c>
      <c r="C22" s="42">
        <v>2.1019999999999999</v>
      </c>
      <c r="D22" s="36" t="s">
        <v>15</v>
      </c>
      <c r="E22" s="36" t="s">
        <v>10</v>
      </c>
      <c r="F22" s="36">
        <v>250</v>
      </c>
      <c r="G22" s="43">
        <f t="shared" si="1"/>
        <v>525.5</v>
      </c>
      <c r="H22" s="36">
        <v>262.5</v>
      </c>
      <c r="I22" s="43">
        <f t="shared" si="2"/>
        <v>551.77499999999998</v>
      </c>
      <c r="J22" s="36">
        <v>237.5</v>
      </c>
      <c r="K22" s="43">
        <f t="shared" si="3"/>
        <v>499.22499999999997</v>
      </c>
      <c r="L22" s="36">
        <v>242.5</v>
      </c>
      <c r="M22" s="43">
        <f t="shared" si="4"/>
        <v>509.73499999999996</v>
      </c>
      <c r="N22" s="36">
        <v>262.5</v>
      </c>
      <c r="O22" s="43">
        <f t="shared" si="5"/>
        <v>551.77499999999998</v>
      </c>
      <c r="P22" s="36">
        <v>242.5</v>
      </c>
      <c r="Q22" s="43">
        <f t="shared" si="6"/>
        <v>509.73499999999996</v>
      </c>
      <c r="R22" s="36">
        <v>200</v>
      </c>
      <c r="S22" s="43">
        <f t="shared" si="7"/>
        <v>420.4</v>
      </c>
      <c r="T22" s="36">
        <v>225</v>
      </c>
      <c r="U22" s="43">
        <f t="shared" si="8"/>
        <v>472.95</v>
      </c>
      <c r="V22" s="36">
        <v>237.5</v>
      </c>
      <c r="W22" s="43">
        <f t="shared" si="9"/>
        <v>499.22499999999997</v>
      </c>
      <c r="X22" s="36">
        <v>250</v>
      </c>
      <c r="Y22" s="43">
        <f t="shared" si="10"/>
        <v>525.5</v>
      </c>
      <c r="Z22" s="36">
        <v>215</v>
      </c>
      <c r="AA22" s="43">
        <f t="shared" si="11"/>
        <v>451.92999999999995</v>
      </c>
      <c r="AB22" s="36">
        <v>242.5</v>
      </c>
      <c r="AC22" s="43">
        <f t="shared" si="12"/>
        <v>509.73499999999996</v>
      </c>
      <c r="AD22" s="44">
        <f t="shared" si="0"/>
        <v>6027.4850000000006</v>
      </c>
      <c r="AE22" s="36" t="s">
        <v>97</v>
      </c>
    </row>
    <row r="23" spans="1:44" ht="24.95" customHeight="1">
      <c r="A23" s="290"/>
      <c r="B23" s="41" t="s">
        <v>84</v>
      </c>
      <c r="C23" s="42">
        <v>0.79479999999999995</v>
      </c>
      <c r="D23" s="36" t="s">
        <v>16</v>
      </c>
      <c r="E23" s="36" t="s">
        <v>11</v>
      </c>
      <c r="F23" s="36">
        <v>478.05</v>
      </c>
      <c r="G23" s="43">
        <f t="shared" si="1"/>
        <v>379.95414</v>
      </c>
      <c r="H23" s="36">
        <v>460.32</v>
      </c>
      <c r="I23" s="43">
        <f t="shared" si="2"/>
        <v>365.86233599999997</v>
      </c>
      <c r="J23" s="36">
        <v>452.7</v>
      </c>
      <c r="K23" s="43">
        <f t="shared" si="3"/>
        <v>359.80595999999997</v>
      </c>
      <c r="L23" s="36">
        <v>481.73</v>
      </c>
      <c r="M23" s="43">
        <f t="shared" si="4"/>
        <v>382.87900400000001</v>
      </c>
      <c r="N23" s="36">
        <v>460.07</v>
      </c>
      <c r="O23" s="43">
        <f t="shared" si="5"/>
        <v>365.663636</v>
      </c>
      <c r="P23" s="36">
        <v>511.77</v>
      </c>
      <c r="Q23" s="43">
        <f t="shared" si="6"/>
        <v>406.75479599999994</v>
      </c>
      <c r="R23" s="36">
        <v>498.5</v>
      </c>
      <c r="S23" s="43">
        <f t="shared" si="7"/>
        <v>396.20779999999996</v>
      </c>
      <c r="T23" s="36">
        <v>452.07</v>
      </c>
      <c r="U23" s="43">
        <f t="shared" si="8"/>
        <v>359.30523599999998</v>
      </c>
      <c r="V23" s="36">
        <v>474.05</v>
      </c>
      <c r="W23" s="43">
        <f t="shared" si="9"/>
        <v>376.77493999999996</v>
      </c>
      <c r="X23" s="36">
        <v>498.28</v>
      </c>
      <c r="Y23" s="43">
        <f t="shared" si="10"/>
        <v>396.03294399999993</v>
      </c>
      <c r="Z23" s="36">
        <v>517.67999999999995</v>
      </c>
      <c r="AA23" s="43">
        <f t="shared" si="11"/>
        <v>411.45206399999995</v>
      </c>
      <c r="AB23" s="36">
        <v>510.77</v>
      </c>
      <c r="AC23" s="43">
        <f t="shared" si="12"/>
        <v>405.95999599999993</v>
      </c>
      <c r="AD23" s="44">
        <f t="shared" si="0"/>
        <v>4606.6528519999993</v>
      </c>
      <c r="AE23" s="36" t="s">
        <v>97</v>
      </c>
    </row>
    <row r="24" spans="1:44" ht="24.95" customHeight="1">
      <c r="A24" s="290"/>
      <c r="B24" s="41" t="s">
        <v>85</v>
      </c>
      <c r="C24" s="42">
        <v>0.54100000000000004</v>
      </c>
      <c r="D24" s="36" t="s">
        <v>16</v>
      </c>
      <c r="E24" s="36" t="s">
        <v>11</v>
      </c>
      <c r="F24" s="36"/>
      <c r="G24" s="43">
        <f t="shared" si="1"/>
        <v>0</v>
      </c>
      <c r="H24" s="36"/>
      <c r="I24" s="43">
        <f t="shared" si="2"/>
        <v>0</v>
      </c>
      <c r="J24" s="36"/>
      <c r="K24" s="43">
        <f t="shared" si="3"/>
        <v>0</v>
      </c>
      <c r="L24" s="36"/>
      <c r="M24" s="43">
        <f t="shared" si="4"/>
        <v>0</v>
      </c>
      <c r="N24" s="36"/>
      <c r="O24" s="43">
        <f t="shared" si="5"/>
        <v>0</v>
      </c>
      <c r="P24" s="36"/>
      <c r="Q24" s="43">
        <f t="shared" si="6"/>
        <v>0</v>
      </c>
      <c r="R24" s="36"/>
      <c r="S24" s="43">
        <f t="shared" si="7"/>
        <v>0</v>
      </c>
      <c r="T24" s="36"/>
      <c r="U24" s="43">
        <f t="shared" si="8"/>
        <v>0</v>
      </c>
      <c r="V24" s="36"/>
      <c r="W24" s="43">
        <f t="shared" si="9"/>
        <v>0</v>
      </c>
      <c r="X24" s="36"/>
      <c r="Y24" s="43">
        <f t="shared" si="10"/>
        <v>0</v>
      </c>
      <c r="Z24" s="36"/>
      <c r="AA24" s="43">
        <f t="shared" si="11"/>
        <v>0</v>
      </c>
      <c r="AB24" s="36"/>
      <c r="AC24" s="43">
        <f t="shared" si="12"/>
        <v>0</v>
      </c>
      <c r="AD24" s="44">
        <f t="shared" si="0"/>
        <v>0</v>
      </c>
      <c r="AE24" s="36" t="s">
        <v>97</v>
      </c>
      <c r="AR24" s="48"/>
    </row>
    <row r="25" spans="1:44" ht="24.95" customHeight="1">
      <c r="A25" s="290"/>
      <c r="B25" s="39" t="s">
        <v>29</v>
      </c>
      <c r="C25" s="42">
        <v>2.3199999999999998</v>
      </c>
      <c r="D25" s="36" t="s">
        <v>15</v>
      </c>
      <c r="E25" s="47" t="s">
        <v>10</v>
      </c>
      <c r="F25" s="36">
        <v>49.5</v>
      </c>
      <c r="G25" s="43">
        <f t="shared" si="1"/>
        <v>114.83999999999999</v>
      </c>
      <c r="H25" s="36">
        <v>52.2</v>
      </c>
      <c r="I25" s="43">
        <f t="shared" si="2"/>
        <v>121.104</v>
      </c>
      <c r="J25" s="36">
        <v>45</v>
      </c>
      <c r="K25" s="43">
        <f t="shared" si="3"/>
        <v>104.39999999999999</v>
      </c>
      <c r="L25" s="36">
        <v>48.4</v>
      </c>
      <c r="M25" s="43">
        <f t="shared" si="4"/>
        <v>112.28799999999998</v>
      </c>
      <c r="N25" s="36">
        <v>51</v>
      </c>
      <c r="O25" s="43">
        <f t="shared" si="5"/>
        <v>118.32</v>
      </c>
      <c r="P25" s="36">
        <v>55.3</v>
      </c>
      <c r="Q25" s="43">
        <f t="shared" si="6"/>
        <v>128.29599999999999</v>
      </c>
      <c r="R25" s="36">
        <v>47.5</v>
      </c>
      <c r="S25" s="43">
        <f t="shared" si="7"/>
        <v>110.19999999999999</v>
      </c>
      <c r="T25" s="36">
        <v>56.7</v>
      </c>
      <c r="U25" s="43">
        <f t="shared" si="8"/>
        <v>131.54400000000001</v>
      </c>
      <c r="V25" s="36">
        <v>53</v>
      </c>
      <c r="W25" s="43">
        <f t="shared" si="9"/>
        <v>122.96</v>
      </c>
      <c r="X25" s="36">
        <v>46.8</v>
      </c>
      <c r="Y25" s="43">
        <f t="shared" si="10"/>
        <v>108.57599999999998</v>
      </c>
      <c r="Z25" s="36">
        <v>50</v>
      </c>
      <c r="AA25" s="43">
        <f t="shared" si="11"/>
        <v>115.99999999999999</v>
      </c>
      <c r="AB25" s="36">
        <v>44.3</v>
      </c>
      <c r="AC25" s="43">
        <f t="shared" si="12"/>
        <v>102.77599999999998</v>
      </c>
      <c r="AD25" s="44">
        <f t="shared" si="0"/>
        <v>1391.3040000000001</v>
      </c>
      <c r="AE25" s="36" t="s">
        <v>97</v>
      </c>
      <c r="AR25" s="50"/>
    </row>
    <row r="26" spans="1:44" ht="25.5" customHeight="1">
      <c r="A26" s="291"/>
      <c r="B26" s="117" t="s">
        <v>112</v>
      </c>
      <c r="C26" s="42">
        <v>2.7078000000000002</v>
      </c>
      <c r="D26" s="36" t="s">
        <v>13</v>
      </c>
      <c r="E26" s="36" t="s">
        <v>5</v>
      </c>
      <c r="F26" s="36"/>
      <c r="G26" s="43">
        <f t="shared" si="1"/>
        <v>0</v>
      </c>
      <c r="H26" s="36"/>
      <c r="I26" s="43">
        <f t="shared" si="2"/>
        <v>0</v>
      </c>
      <c r="J26" s="36"/>
      <c r="K26" s="43">
        <f t="shared" si="3"/>
        <v>0</v>
      </c>
      <c r="L26" s="36"/>
      <c r="M26" s="43">
        <f t="shared" si="4"/>
        <v>0</v>
      </c>
      <c r="N26" s="36"/>
      <c r="O26" s="43">
        <f t="shared" si="5"/>
        <v>0</v>
      </c>
      <c r="P26" s="36"/>
      <c r="Q26" s="43">
        <f t="shared" si="6"/>
        <v>0</v>
      </c>
      <c r="R26" s="36"/>
      <c r="S26" s="43">
        <f t="shared" si="7"/>
        <v>0</v>
      </c>
      <c r="T26" s="36"/>
      <c r="U26" s="43">
        <f t="shared" si="8"/>
        <v>0</v>
      </c>
      <c r="V26" s="36"/>
      <c r="W26" s="43">
        <f t="shared" si="9"/>
        <v>0</v>
      </c>
      <c r="X26" s="36"/>
      <c r="Y26" s="43">
        <f t="shared" si="10"/>
        <v>0</v>
      </c>
      <c r="Z26" s="36"/>
      <c r="AA26" s="43">
        <f t="shared" si="11"/>
        <v>0</v>
      </c>
      <c r="AB26" s="36"/>
      <c r="AC26" s="43">
        <f t="shared" si="12"/>
        <v>0</v>
      </c>
      <c r="AD26" s="44">
        <f t="shared" si="0"/>
        <v>0</v>
      </c>
      <c r="AE26" s="36" t="s">
        <v>97</v>
      </c>
      <c r="AR26" s="50"/>
    </row>
    <row r="27" spans="1:44" ht="25.5" customHeight="1">
      <c r="A27" s="292" t="s">
        <v>28</v>
      </c>
      <c r="B27" s="292"/>
      <c r="C27" s="292"/>
      <c r="D27" s="292"/>
      <c r="E27" s="292"/>
      <c r="F27" s="141"/>
      <c r="G27" s="142">
        <f t="shared" ref="G27:AD27" si="13">SUM(G9:G26)</f>
        <v>5019.0297300000002</v>
      </c>
      <c r="H27" s="142"/>
      <c r="I27" s="142">
        <f t="shared" si="13"/>
        <v>4709.8476800000008</v>
      </c>
      <c r="J27" s="142"/>
      <c r="K27" s="142">
        <f t="shared" si="13"/>
        <v>5810.3852759999991</v>
      </c>
      <c r="L27" s="142"/>
      <c r="M27" s="142">
        <f t="shared" si="13"/>
        <v>4689.1452099999997</v>
      </c>
      <c r="N27" s="142"/>
      <c r="O27" s="142">
        <f t="shared" si="13"/>
        <v>4700.4563799999996</v>
      </c>
      <c r="P27" s="142"/>
      <c r="Q27" s="142">
        <f t="shared" si="13"/>
        <v>4753.9893200000006</v>
      </c>
      <c r="R27" s="142"/>
      <c r="S27" s="142">
        <f t="shared" si="13"/>
        <v>4533.3654779999997</v>
      </c>
      <c r="T27" s="142"/>
      <c r="U27" s="142">
        <f t="shared" si="13"/>
        <v>8018.1922340000001</v>
      </c>
      <c r="V27" s="142"/>
      <c r="W27" s="142">
        <f t="shared" si="13"/>
        <v>8895.0287859999989</v>
      </c>
      <c r="X27" s="142"/>
      <c r="Y27" s="142">
        <f t="shared" si="13"/>
        <v>12508.200148</v>
      </c>
      <c r="Z27" s="142"/>
      <c r="AA27" s="142">
        <f t="shared" si="13"/>
        <v>7367.0913280000004</v>
      </c>
      <c r="AB27" s="142"/>
      <c r="AC27" s="142">
        <f t="shared" si="13"/>
        <v>9185.4359560000012</v>
      </c>
      <c r="AD27" s="142">
        <f t="shared" si="13"/>
        <v>80190.167526000005</v>
      </c>
      <c r="AE27" s="36" t="s">
        <v>97</v>
      </c>
      <c r="AR27" s="50"/>
    </row>
    <row r="28" spans="1:44" s="34" customFormat="1" ht="24.95" customHeight="1">
      <c r="A28" s="34" t="s">
        <v>102</v>
      </c>
      <c r="B28" s="32" t="s">
        <v>222</v>
      </c>
      <c r="F28" s="62"/>
      <c r="G28" s="48"/>
      <c r="J28" s="57"/>
      <c r="AR28" s="58"/>
    </row>
    <row r="29" spans="1:44" ht="24.95" customHeight="1">
      <c r="B29" s="32" t="s">
        <v>221</v>
      </c>
      <c r="K29" s="48"/>
      <c r="L29" s="48"/>
      <c r="M29" s="48"/>
      <c r="N29" s="48"/>
      <c r="P29" s="48"/>
      <c r="Q29" s="48"/>
      <c r="R29" s="48"/>
      <c r="S29" s="48"/>
      <c r="AR29" s="50"/>
    </row>
    <row r="30" spans="1:44" ht="24.95" customHeight="1">
      <c r="B30" s="118" t="s">
        <v>223</v>
      </c>
      <c r="K30" s="48"/>
      <c r="L30" s="48"/>
      <c r="M30" s="48"/>
      <c r="N30" s="48"/>
      <c r="P30" s="48"/>
      <c r="Q30" s="48"/>
      <c r="R30" s="48"/>
      <c r="S30" s="48"/>
      <c r="AR30" s="50"/>
    </row>
    <row r="31" spans="1:44" ht="24.95" customHeight="1">
      <c r="B31" s="118" t="s">
        <v>224</v>
      </c>
      <c r="K31" s="48"/>
      <c r="L31" s="48"/>
      <c r="M31" s="48"/>
      <c r="N31" s="48"/>
      <c r="P31" s="48"/>
      <c r="Q31" s="48"/>
      <c r="R31" s="48"/>
      <c r="S31" s="48"/>
      <c r="AR31" s="50"/>
    </row>
    <row r="32" spans="1:44" ht="24.95" customHeight="1">
      <c r="B32" s="118" t="s">
        <v>225</v>
      </c>
      <c r="K32" s="48"/>
      <c r="L32" s="48"/>
      <c r="M32" s="48"/>
      <c r="N32" s="48"/>
      <c r="P32" s="48"/>
      <c r="Q32" s="48"/>
      <c r="R32" s="48"/>
      <c r="S32" s="48"/>
      <c r="AR32" s="50"/>
    </row>
    <row r="33" spans="1:49" ht="24.95" customHeight="1">
      <c r="B33" s="118" t="s">
        <v>226</v>
      </c>
      <c r="K33" s="51"/>
      <c r="L33" s="52"/>
      <c r="M33" s="53"/>
      <c r="N33" s="51"/>
      <c r="P33" s="51"/>
      <c r="Q33" s="52"/>
      <c r="R33" s="53"/>
      <c r="S33" s="51"/>
    </row>
    <row r="34" spans="1:49" ht="24.95" customHeight="1">
      <c r="B34" s="118" t="s">
        <v>227</v>
      </c>
      <c r="K34" s="51"/>
      <c r="L34" s="52"/>
      <c r="M34" s="53"/>
      <c r="N34" s="51"/>
      <c r="P34" s="51"/>
      <c r="Q34" s="52"/>
      <c r="R34" s="53"/>
      <c r="S34" s="51"/>
      <c r="AW34" s="49"/>
    </row>
    <row r="35" spans="1:49" ht="24.95" customHeight="1">
      <c r="B35" s="32" t="s">
        <v>228</v>
      </c>
      <c r="K35" s="51"/>
      <c r="L35" s="52"/>
      <c r="M35" s="53"/>
      <c r="N35" s="51"/>
      <c r="P35" s="51"/>
      <c r="Q35" s="52"/>
      <c r="R35" s="53"/>
      <c r="S35" s="51"/>
      <c r="AW35" s="49"/>
    </row>
    <row r="36" spans="1:49" ht="24.95" customHeight="1">
      <c r="K36" s="51"/>
      <c r="L36" s="52"/>
      <c r="M36" s="53"/>
      <c r="N36" s="51"/>
      <c r="P36" s="51"/>
      <c r="Q36" s="52"/>
      <c r="R36" s="53"/>
      <c r="S36" s="51"/>
      <c r="AW36" s="49"/>
    </row>
    <row r="37" spans="1:49" ht="24.95" customHeight="1">
      <c r="B37" s="293" t="s">
        <v>283</v>
      </c>
      <c r="C37" s="293"/>
      <c r="D37" s="293"/>
      <c r="E37" s="293"/>
      <c r="J37" s="32"/>
      <c r="AW37" s="49"/>
    </row>
    <row r="38" spans="1:49" ht="24.95" customHeight="1">
      <c r="B38" s="119" t="s">
        <v>96</v>
      </c>
      <c r="C38" s="119" t="s">
        <v>30</v>
      </c>
      <c r="D38" s="119" t="s">
        <v>74</v>
      </c>
      <c r="E38" s="119" t="s">
        <v>3</v>
      </c>
      <c r="J38" s="32"/>
      <c r="AW38" s="49"/>
    </row>
    <row r="39" spans="1:49" ht="24.95" customHeight="1">
      <c r="B39" s="120" t="s">
        <v>4</v>
      </c>
      <c r="C39" s="121">
        <f>(SUM(AD9:AD20))/1000</f>
        <v>8.4672275620000015</v>
      </c>
      <c r="D39" s="122">
        <f>(C39*100)/$C$42</f>
        <v>10.558934870979884</v>
      </c>
      <c r="E39" s="120" t="s">
        <v>31</v>
      </c>
      <c r="J39" s="32"/>
      <c r="AW39" s="49"/>
    </row>
    <row r="40" spans="1:49" ht="24.95" customHeight="1">
      <c r="B40" s="120" t="s">
        <v>6</v>
      </c>
      <c r="C40" s="121">
        <f>$AD$21/1000</f>
        <v>59.697498111999998</v>
      </c>
      <c r="D40" s="122">
        <f>(C40*100)/$C$42</f>
        <v>74.444910085322263</v>
      </c>
      <c r="E40" s="120" t="s">
        <v>31</v>
      </c>
      <c r="J40" s="32"/>
      <c r="AW40" s="49"/>
    </row>
    <row r="41" spans="1:49" ht="24.95" customHeight="1">
      <c r="B41" s="120" t="s">
        <v>9</v>
      </c>
      <c r="C41" s="121">
        <f>SUM(AD22:AD25)/1000</f>
        <v>12.025441852</v>
      </c>
      <c r="D41" s="122">
        <f>(C41*100)/$C$42</f>
        <v>14.996155043697843</v>
      </c>
      <c r="E41" s="120" t="s">
        <v>31</v>
      </c>
      <c r="J41" s="32"/>
      <c r="AW41" s="49"/>
    </row>
    <row r="42" spans="1:49" ht="24.95" customHeight="1">
      <c r="A42" s="54"/>
      <c r="B42" s="120" t="s">
        <v>28</v>
      </c>
      <c r="C42" s="121">
        <f>SUM(C39:C41)</f>
        <v>80.190167525999996</v>
      </c>
      <c r="D42" s="122">
        <f>(C42*100)/$C$42</f>
        <v>100</v>
      </c>
      <c r="E42" s="120" t="s">
        <v>31</v>
      </c>
      <c r="J42" s="32"/>
      <c r="AW42" s="49"/>
    </row>
    <row r="43" spans="1:49" ht="24.95" customHeight="1">
      <c r="A43" s="54"/>
      <c r="B43" s="52"/>
      <c r="J43" s="32"/>
      <c r="AW43" s="49"/>
    </row>
    <row r="44" spans="1:49" ht="24.95" customHeight="1">
      <c r="A44" s="54"/>
      <c r="B44" s="52"/>
      <c r="J44" s="32"/>
      <c r="AW44" s="49"/>
    </row>
    <row r="45" spans="1:49" ht="24.95" customHeight="1">
      <c r="J45" s="32"/>
      <c r="AW45" s="49"/>
    </row>
    <row r="46" spans="1:49" ht="24.95" customHeight="1"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AW46" s="49"/>
    </row>
    <row r="47" spans="1:49" ht="24.95" customHeight="1"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AW47" s="49"/>
    </row>
    <row r="48" spans="1:49" ht="24.95" customHeight="1"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AW48" s="49"/>
    </row>
    <row r="49" spans="2:49" ht="24.95" customHeight="1"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AW49" s="49"/>
    </row>
    <row r="50" spans="2:49" ht="24.95" customHeight="1"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AW50" s="49"/>
    </row>
    <row r="51" spans="2:49" ht="24.95" customHeight="1"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AW51" s="49"/>
    </row>
    <row r="52" spans="2:49" ht="24.95" customHeight="1"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AW52" s="49"/>
    </row>
    <row r="53" spans="2:49" ht="24.95" customHeight="1"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AW53" s="49"/>
    </row>
    <row r="54" spans="2:49" ht="24.95" customHeight="1"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AW54" s="49"/>
    </row>
    <row r="55" spans="2:49" ht="24.95" customHeight="1"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AW55" s="49"/>
    </row>
    <row r="56" spans="2:49" ht="24.95" customHeight="1"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AW56" s="49"/>
    </row>
    <row r="57" spans="2:49" ht="24.95" customHeight="1">
      <c r="B57" s="298" t="s">
        <v>290</v>
      </c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300"/>
    </row>
    <row r="58" spans="2:49" ht="24.95" customHeight="1">
      <c r="B58" s="158" t="s">
        <v>17</v>
      </c>
      <c r="C58" s="159" t="s">
        <v>18</v>
      </c>
      <c r="D58" s="159" t="s">
        <v>19</v>
      </c>
      <c r="E58" s="159" t="s">
        <v>238</v>
      </c>
      <c r="F58" s="159" t="s">
        <v>21</v>
      </c>
      <c r="G58" s="160" t="s">
        <v>78</v>
      </c>
      <c r="H58" s="159" t="s">
        <v>79</v>
      </c>
      <c r="I58" s="159" t="s">
        <v>23</v>
      </c>
      <c r="J58" s="159" t="s">
        <v>239</v>
      </c>
      <c r="K58" s="159" t="s">
        <v>25</v>
      </c>
      <c r="L58" s="159" t="s">
        <v>26</v>
      </c>
      <c r="M58" s="159" t="s">
        <v>22</v>
      </c>
      <c r="N58" s="159" t="s">
        <v>27</v>
      </c>
      <c r="O58" s="159" t="s">
        <v>28</v>
      </c>
      <c r="P58" s="159" t="s">
        <v>240</v>
      </c>
    </row>
    <row r="59" spans="2:49" ht="24.95" customHeight="1">
      <c r="B59" s="161" t="s">
        <v>233</v>
      </c>
      <c r="C59" s="162">
        <f>G9</f>
        <v>0</v>
      </c>
      <c r="D59" s="163">
        <f>I9</f>
        <v>0</v>
      </c>
      <c r="E59" s="163">
        <f>K9</f>
        <v>0</v>
      </c>
      <c r="F59" s="163">
        <f>M9</f>
        <v>0</v>
      </c>
      <c r="G59" s="163">
        <f>O9</f>
        <v>0</v>
      </c>
      <c r="H59" s="163">
        <f>Q9</f>
        <v>0</v>
      </c>
      <c r="I59" s="163">
        <f>S9</f>
        <v>0</v>
      </c>
      <c r="J59" s="163">
        <f>U9</f>
        <v>0</v>
      </c>
      <c r="K59" s="163">
        <f>W9</f>
        <v>0</v>
      </c>
      <c r="L59" s="163">
        <f>Y9</f>
        <v>0</v>
      </c>
      <c r="M59" s="163">
        <f>AA9</f>
        <v>0</v>
      </c>
      <c r="N59" s="163">
        <f>AC9</f>
        <v>0</v>
      </c>
      <c r="O59" s="163">
        <f t="shared" ref="O59:O76" si="14">SUM(C59:N59)</f>
        <v>0</v>
      </c>
      <c r="P59" s="163">
        <f t="shared" ref="P59:P76" si="15">AVERAGE(C59:N59)</f>
        <v>0</v>
      </c>
    </row>
    <row r="60" spans="2:49" ht="24.95" customHeight="1">
      <c r="B60" s="161" t="s">
        <v>234</v>
      </c>
      <c r="C60" s="162">
        <f>G10</f>
        <v>0</v>
      </c>
      <c r="D60" s="163">
        <f>I10</f>
        <v>0</v>
      </c>
      <c r="E60" s="163">
        <f>K10</f>
        <v>0</v>
      </c>
      <c r="F60" s="163">
        <f>M10</f>
        <v>0</v>
      </c>
      <c r="G60" s="163">
        <f>O10</f>
        <v>0</v>
      </c>
      <c r="H60" s="163">
        <f>Q10</f>
        <v>0</v>
      </c>
      <c r="I60" s="163">
        <f>S10</f>
        <v>0</v>
      </c>
      <c r="J60" s="163">
        <f>U10</f>
        <v>0</v>
      </c>
      <c r="K60" s="163">
        <f>W10</f>
        <v>0</v>
      </c>
      <c r="L60" s="163">
        <f>Y10</f>
        <v>0</v>
      </c>
      <c r="M60" s="163">
        <f>AA10</f>
        <v>0</v>
      </c>
      <c r="N60" s="163">
        <f>AC10</f>
        <v>0</v>
      </c>
      <c r="O60" s="163">
        <f t="shared" si="14"/>
        <v>0</v>
      </c>
      <c r="P60" s="163">
        <f t="shared" si="15"/>
        <v>0</v>
      </c>
    </row>
    <row r="61" spans="2:49" ht="24.95" customHeight="1">
      <c r="B61" s="161" t="s">
        <v>241</v>
      </c>
      <c r="C61" s="163">
        <f t="shared" ref="C61:C74" si="16">G13</f>
        <v>121.65523400000001</v>
      </c>
      <c r="D61" s="163">
        <f t="shared" ref="D61:D74" si="17">I13</f>
        <v>234.32130000000001</v>
      </c>
      <c r="E61" s="163">
        <f t="shared" ref="E61:E74" si="18">K13</f>
        <v>0</v>
      </c>
      <c r="F61" s="163">
        <f t="shared" ref="F61:F74" si="19">M13</f>
        <v>60.101358000000005</v>
      </c>
      <c r="G61" s="163">
        <f t="shared" ref="G61:G74" si="20">O13</f>
        <v>0</v>
      </c>
      <c r="H61" s="163">
        <f t="shared" ref="H61:H74" si="21">Q13</f>
        <v>0</v>
      </c>
      <c r="I61" s="163">
        <f t="shared" ref="I61:I74" si="22">S13</f>
        <v>371.54314199999999</v>
      </c>
      <c r="J61" s="163">
        <f t="shared" ref="J61:J74" si="23">U13</f>
        <v>344.02751800000004</v>
      </c>
      <c r="K61" s="163">
        <f t="shared" ref="K61:K74" si="24">W13</f>
        <v>261.97395400000005</v>
      </c>
      <c r="L61" s="163">
        <f t="shared" ref="L61:L74" si="25">Y13</f>
        <v>0</v>
      </c>
      <c r="M61" s="163">
        <f t="shared" ref="M61:M74" si="26">AA13</f>
        <v>0</v>
      </c>
      <c r="N61" s="163">
        <f t="shared" ref="N61:N74" si="27">AC13</f>
        <v>0</v>
      </c>
      <c r="O61" s="163">
        <f t="shared" si="14"/>
        <v>1393.6225060000002</v>
      </c>
      <c r="P61" s="163">
        <f t="shared" si="15"/>
        <v>116.13520883333335</v>
      </c>
    </row>
    <row r="62" spans="2:49" ht="24.95" customHeight="1">
      <c r="B62" s="161" t="s">
        <v>242</v>
      </c>
      <c r="C62" s="163">
        <f t="shared" si="16"/>
        <v>0</v>
      </c>
      <c r="D62" s="163">
        <f t="shared" si="17"/>
        <v>0</v>
      </c>
      <c r="E62" s="163">
        <f t="shared" si="18"/>
        <v>0</v>
      </c>
      <c r="F62" s="163">
        <f t="shared" si="19"/>
        <v>0</v>
      </c>
      <c r="G62" s="163">
        <f t="shared" si="20"/>
        <v>0</v>
      </c>
      <c r="H62" s="163">
        <f t="shared" si="21"/>
        <v>0</v>
      </c>
      <c r="I62" s="163">
        <f t="shared" si="22"/>
        <v>0</v>
      </c>
      <c r="J62" s="163">
        <f t="shared" si="23"/>
        <v>0</v>
      </c>
      <c r="K62" s="163">
        <f t="shared" si="24"/>
        <v>0</v>
      </c>
      <c r="L62" s="163">
        <f t="shared" si="25"/>
        <v>0</v>
      </c>
      <c r="M62" s="163">
        <f t="shared" si="26"/>
        <v>0</v>
      </c>
      <c r="N62" s="163">
        <f t="shared" si="27"/>
        <v>0</v>
      </c>
      <c r="O62" s="163">
        <f t="shared" si="14"/>
        <v>0</v>
      </c>
      <c r="P62" s="163">
        <f t="shared" si="15"/>
        <v>0</v>
      </c>
    </row>
    <row r="63" spans="2:49" ht="24.95" customHeight="1">
      <c r="B63" s="161" t="s">
        <v>243</v>
      </c>
      <c r="C63" s="163">
        <f t="shared" si="16"/>
        <v>0</v>
      </c>
      <c r="D63" s="163">
        <f t="shared" si="17"/>
        <v>0</v>
      </c>
      <c r="E63" s="163">
        <f t="shared" si="18"/>
        <v>0</v>
      </c>
      <c r="F63" s="163">
        <f t="shared" si="19"/>
        <v>0</v>
      </c>
      <c r="G63" s="163">
        <f t="shared" si="20"/>
        <v>0</v>
      </c>
      <c r="H63" s="163">
        <f t="shared" si="21"/>
        <v>0</v>
      </c>
      <c r="I63" s="163">
        <f t="shared" si="22"/>
        <v>0</v>
      </c>
      <c r="J63" s="163">
        <f t="shared" si="23"/>
        <v>0</v>
      </c>
      <c r="K63" s="163">
        <f t="shared" si="24"/>
        <v>0</v>
      </c>
      <c r="L63" s="163">
        <f t="shared" si="25"/>
        <v>0</v>
      </c>
      <c r="M63" s="163">
        <f t="shared" si="26"/>
        <v>0</v>
      </c>
      <c r="N63" s="163">
        <f t="shared" si="27"/>
        <v>0</v>
      </c>
      <c r="O63" s="163">
        <f t="shared" si="14"/>
        <v>0</v>
      </c>
      <c r="P63" s="163">
        <f t="shared" si="15"/>
        <v>0</v>
      </c>
    </row>
    <row r="64" spans="2:49" ht="24.95" customHeight="1">
      <c r="B64" s="161" t="s">
        <v>235</v>
      </c>
      <c r="C64" s="163">
        <f t="shared" si="16"/>
        <v>0</v>
      </c>
      <c r="D64" s="163">
        <f t="shared" si="17"/>
        <v>0</v>
      </c>
      <c r="E64" s="163">
        <f t="shared" si="18"/>
        <v>0</v>
      </c>
      <c r="F64" s="163">
        <f t="shared" si="19"/>
        <v>0</v>
      </c>
      <c r="G64" s="163">
        <f t="shared" si="20"/>
        <v>0</v>
      </c>
      <c r="H64" s="163">
        <f t="shared" si="21"/>
        <v>0</v>
      </c>
      <c r="I64" s="163">
        <f t="shared" si="22"/>
        <v>0</v>
      </c>
      <c r="J64" s="163">
        <f t="shared" si="23"/>
        <v>0</v>
      </c>
      <c r="K64" s="163">
        <f t="shared" si="24"/>
        <v>0</v>
      </c>
      <c r="L64" s="163">
        <f t="shared" si="25"/>
        <v>0</v>
      </c>
      <c r="M64" s="163">
        <f t="shared" si="26"/>
        <v>0</v>
      </c>
      <c r="N64" s="163">
        <f t="shared" si="27"/>
        <v>0</v>
      </c>
      <c r="O64" s="163">
        <f t="shared" si="14"/>
        <v>0</v>
      </c>
      <c r="P64" s="163">
        <f t="shared" si="15"/>
        <v>0</v>
      </c>
    </row>
    <row r="65" spans="2:16" ht="24.95" customHeight="1">
      <c r="B65" s="161" t="s">
        <v>245</v>
      </c>
      <c r="C65" s="193">
        <f t="shared" si="16"/>
        <v>545.66399999999999</v>
      </c>
      <c r="D65" s="163">
        <f t="shared" si="17"/>
        <v>545.66399999999999</v>
      </c>
      <c r="E65" s="163">
        <f t="shared" si="18"/>
        <v>604.12800000000004</v>
      </c>
      <c r="F65" s="163">
        <f t="shared" si="19"/>
        <v>506.68799999999999</v>
      </c>
      <c r="G65" s="163">
        <f t="shared" si="20"/>
        <v>565.15200000000004</v>
      </c>
      <c r="H65" s="163">
        <f t="shared" si="21"/>
        <v>409.24799999999999</v>
      </c>
      <c r="I65" s="163">
        <f t="shared" si="22"/>
        <v>409.24799999999999</v>
      </c>
      <c r="J65" s="163">
        <f t="shared" si="23"/>
        <v>487.20000000000005</v>
      </c>
      <c r="K65" s="163">
        <f t="shared" si="24"/>
        <v>584.64</v>
      </c>
      <c r="L65" s="163">
        <f t="shared" si="25"/>
        <v>565.15200000000004</v>
      </c>
      <c r="M65" s="163">
        <f t="shared" si="26"/>
        <v>584.64</v>
      </c>
      <c r="N65" s="163">
        <f t="shared" si="27"/>
        <v>487.20000000000005</v>
      </c>
      <c r="O65" s="163">
        <f t="shared" si="14"/>
        <v>6294.6240000000007</v>
      </c>
      <c r="P65" s="163">
        <f t="shared" si="15"/>
        <v>524.55200000000002</v>
      </c>
    </row>
    <row r="66" spans="2:16" ht="24.95" customHeight="1">
      <c r="B66" s="161" t="s">
        <v>244</v>
      </c>
      <c r="C66" s="163">
        <f t="shared" si="16"/>
        <v>64.249920000000003</v>
      </c>
      <c r="D66" s="163">
        <f t="shared" si="17"/>
        <v>61.867007999999998</v>
      </c>
      <c r="E66" s="163">
        <f t="shared" si="18"/>
        <v>60.842879999999994</v>
      </c>
      <c r="F66" s="163">
        <f t="shared" si="19"/>
        <v>64.744512</v>
      </c>
      <c r="G66" s="163">
        <f t="shared" si="20"/>
        <v>61.833408000000006</v>
      </c>
      <c r="H66" s="163">
        <f t="shared" si="21"/>
        <v>68.781887999999995</v>
      </c>
      <c r="I66" s="163">
        <f t="shared" si="22"/>
        <v>66.998400000000004</v>
      </c>
      <c r="J66" s="163">
        <f t="shared" si="23"/>
        <v>60.75820800000001</v>
      </c>
      <c r="K66" s="163">
        <f t="shared" si="24"/>
        <v>63.712319999999991</v>
      </c>
      <c r="L66" s="163">
        <f t="shared" si="25"/>
        <v>66.96883200000002</v>
      </c>
      <c r="M66" s="163">
        <f t="shared" si="26"/>
        <v>69.576191999999992</v>
      </c>
      <c r="N66" s="163">
        <f t="shared" si="27"/>
        <v>68.64748800000001</v>
      </c>
      <c r="O66" s="163">
        <f t="shared" si="14"/>
        <v>778.98105600000008</v>
      </c>
      <c r="P66" s="163">
        <f t="shared" si="15"/>
        <v>64.915088000000011</v>
      </c>
    </row>
    <row r="67" spans="2:16" ht="24.95" customHeight="1">
      <c r="B67" s="161" t="s">
        <v>236</v>
      </c>
      <c r="C67" s="163">
        <f t="shared" si="16"/>
        <v>0</v>
      </c>
      <c r="D67" s="163">
        <f t="shared" si="17"/>
        <v>0</v>
      </c>
      <c r="E67" s="163">
        <f t="shared" si="18"/>
        <v>0</v>
      </c>
      <c r="F67" s="163">
        <f t="shared" si="19"/>
        <v>0</v>
      </c>
      <c r="G67" s="163">
        <f t="shared" si="20"/>
        <v>0</v>
      </c>
      <c r="H67" s="163">
        <f t="shared" si="21"/>
        <v>0</v>
      </c>
      <c r="I67" s="163">
        <f t="shared" si="22"/>
        <v>0</v>
      </c>
      <c r="J67" s="163">
        <f t="shared" si="23"/>
        <v>0</v>
      </c>
      <c r="K67" s="163">
        <f t="shared" si="24"/>
        <v>0</v>
      </c>
      <c r="L67" s="163">
        <f t="shared" si="25"/>
        <v>0</v>
      </c>
      <c r="M67" s="163">
        <f t="shared" si="26"/>
        <v>0</v>
      </c>
      <c r="N67" s="163">
        <f t="shared" si="27"/>
        <v>0</v>
      </c>
      <c r="O67" s="163">
        <f t="shared" si="14"/>
        <v>0</v>
      </c>
      <c r="P67" s="163">
        <f t="shared" si="15"/>
        <v>0</v>
      </c>
    </row>
    <row r="68" spans="2:16" ht="24.95" customHeight="1">
      <c r="B68" s="161" t="s">
        <v>237</v>
      </c>
      <c r="C68" s="163">
        <f t="shared" si="16"/>
        <v>0</v>
      </c>
      <c r="D68" s="163">
        <f t="shared" si="17"/>
        <v>0</v>
      </c>
      <c r="E68" s="163">
        <f t="shared" si="18"/>
        <v>0</v>
      </c>
      <c r="F68" s="163">
        <f t="shared" si="19"/>
        <v>0</v>
      </c>
      <c r="G68" s="163">
        <f t="shared" si="20"/>
        <v>0</v>
      </c>
      <c r="H68" s="163">
        <f t="shared" si="21"/>
        <v>0</v>
      </c>
      <c r="I68" s="163">
        <f t="shared" si="22"/>
        <v>0</v>
      </c>
      <c r="J68" s="163">
        <f t="shared" si="23"/>
        <v>0</v>
      </c>
      <c r="K68" s="163">
        <f t="shared" si="24"/>
        <v>0</v>
      </c>
      <c r="L68" s="163">
        <f t="shared" si="25"/>
        <v>0</v>
      </c>
      <c r="M68" s="163">
        <f t="shared" si="26"/>
        <v>0</v>
      </c>
      <c r="N68" s="163">
        <f t="shared" si="27"/>
        <v>0</v>
      </c>
      <c r="O68" s="163">
        <f t="shared" si="14"/>
        <v>0</v>
      </c>
      <c r="P68" s="163">
        <f t="shared" si="15"/>
        <v>0</v>
      </c>
    </row>
    <row r="69" spans="2:16" ht="24.95" customHeight="1">
      <c r="B69" s="161" t="s">
        <v>7</v>
      </c>
      <c r="C69" s="193">
        <f t="shared" si="16"/>
        <v>3267.1664360000004</v>
      </c>
      <c r="D69" s="163">
        <f t="shared" si="17"/>
        <v>2829.2540360000003</v>
      </c>
      <c r="E69" s="163">
        <f t="shared" si="18"/>
        <v>4181.9834359999995</v>
      </c>
      <c r="F69" s="163">
        <f t="shared" si="19"/>
        <v>3052.7093360000003</v>
      </c>
      <c r="G69" s="163">
        <f t="shared" si="20"/>
        <v>3037.7123360000001</v>
      </c>
      <c r="H69" s="163">
        <f t="shared" si="21"/>
        <v>3231.1736360000004</v>
      </c>
      <c r="I69" s="163">
        <f t="shared" si="22"/>
        <v>2758.7681360000001</v>
      </c>
      <c r="J69" s="163">
        <f t="shared" si="23"/>
        <v>6162.4072720000004</v>
      </c>
      <c r="K69" s="163">
        <f t="shared" si="24"/>
        <v>6985.7425720000001</v>
      </c>
      <c r="L69" s="163">
        <f t="shared" si="25"/>
        <v>10845.970372</v>
      </c>
      <c r="M69" s="163">
        <f t="shared" si="26"/>
        <v>5733.4930720000002</v>
      </c>
      <c r="N69" s="163">
        <f t="shared" si="27"/>
        <v>7611.1174720000008</v>
      </c>
      <c r="O69" s="163">
        <f t="shared" si="14"/>
        <v>59697.498112000001</v>
      </c>
      <c r="P69" s="163">
        <f t="shared" si="15"/>
        <v>4974.7915093333331</v>
      </c>
    </row>
    <row r="70" spans="2:16" ht="24.95" customHeight="1">
      <c r="B70" s="161" t="s">
        <v>40</v>
      </c>
      <c r="C70" s="163">
        <f t="shared" si="16"/>
        <v>525.5</v>
      </c>
      <c r="D70" s="163">
        <f t="shared" si="17"/>
        <v>551.77499999999998</v>
      </c>
      <c r="E70" s="163">
        <f t="shared" si="18"/>
        <v>499.22499999999997</v>
      </c>
      <c r="F70" s="163">
        <f t="shared" si="19"/>
        <v>509.73499999999996</v>
      </c>
      <c r="G70" s="163">
        <f t="shared" si="20"/>
        <v>551.77499999999998</v>
      </c>
      <c r="H70" s="163">
        <f t="shared" si="21"/>
        <v>509.73499999999996</v>
      </c>
      <c r="I70" s="163">
        <f t="shared" si="22"/>
        <v>420.4</v>
      </c>
      <c r="J70" s="163">
        <f t="shared" si="23"/>
        <v>472.95</v>
      </c>
      <c r="K70" s="163">
        <f t="shared" si="24"/>
        <v>499.22499999999997</v>
      </c>
      <c r="L70" s="163">
        <f t="shared" si="25"/>
        <v>525.5</v>
      </c>
      <c r="M70" s="163">
        <f t="shared" si="26"/>
        <v>451.92999999999995</v>
      </c>
      <c r="N70" s="163">
        <f t="shared" si="27"/>
        <v>509.73499999999996</v>
      </c>
      <c r="O70" s="163">
        <f t="shared" si="14"/>
        <v>6027.4850000000006</v>
      </c>
      <c r="P70" s="163">
        <f t="shared" si="15"/>
        <v>502.29041666666672</v>
      </c>
    </row>
    <row r="71" spans="2:16" ht="24.95" customHeight="1">
      <c r="B71" s="161" t="s">
        <v>84</v>
      </c>
      <c r="C71" s="163">
        <f t="shared" si="16"/>
        <v>379.95414</v>
      </c>
      <c r="D71" s="163">
        <f t="shared" si="17"/>
        <v>365.86233599999997</v>
      </c>
      <c r="E71" s="163">
        <f t="shared" si="18"/>
        <v>359.80595999999997</v>
      </c>
      <c r="F71" s="163">
        <f t="shared" si="19"/>
        <v>382.87900400000001</v>
      </c>
      <c r="G71" s="163">
        <f t="shared" si="20"/>
        <v>365.663636</v>
      </c>
      <c r="H71" s="163">
        <f t="shared" si="21"/>
        <v>406.75479599999994</v>
      </c>
      <c r="I71" s="163">
        <f t="shared" si="22"/>
        <v>396.20779999999996</v>
      </c>
      <c r="J71" s="163">
        <f t="shared" si="23"/>
        <v>359.30523599999998</v>
      </c>
      <c r="K71" s="163">
        <f t="shared" si="24"/>
        <v>376.77493999999996</v>
      </c>
      <c r="L71" s="163">
        <f t="shared" si="25"/>
        <v>396.03294399999993</v>
      </c>
      <c r="M71" s="163">
        <f t="shared" si="26"/>
        <v>411.45206399999995</v>
      </c>
      <c r="N71" s="163">
        <f t="shared" si="27"/>
        <v>405.95999599999993</v>
      </c>
      <c r="O71" s="163">
        <f t="shared" si="14"/>
        <v>4606.6528519999993</v>
      </c>
      <c r="P71" s="163">
        <f t="shared" si="15"/>
        <v>383.88773766666662</v>
      </c>
    </row>
    <row r="72" spans="2:16" ht="24.95" customHeight="1">
      <c r="B72" s="161" t="s">
        <v>85</v>
      </c>
      <c r="C72" s="163">
        <f t="shared" si="16"/>
        <v>0</v>
      </c>
      <c r="D72" s="163">
        <f t="shared" si="17"/>
        <v>0</v>
      </c>
      <c r="E72" s="163">
        <f t="shared" si="18"/>
        <v>0</v>
      </c>
      <c r="F72" s="163">
        <f t="shared" si="19"/>
        <v>0</v>
      </c>
      <c r="G72" s="163">
        <f t="shared" si="20"/>
        <v>0</v>
      </c>
      <c r="H72" s="163">
        <f t="shared" si="21"/>
        <v>0</v>
      </c>
      <c r="I72" s="163">
        <f t="shared" si="22"/>
        <v>0</v>
      </c>
      <c r="J72" s="163">
        <f t="shared" si="23"/>
        <v>0</v>
      </c>
      <c r="K72" s="163">
        <f t="shared" si="24"/>
        <v>0</v>
      </c>
      <c r="L72" s="163">
        <f t="shared" si="25"/>
        <v>0</v>
      </c>
      <c r="M72" s="163">
        <f t="shared" si="26"/>
        <v>0</v>
      </c>
      <c r="N72" s="163">
        <f t="shared" si="27"/>
        <v>0</v>
      </c>
      <c r="O72" s="163">
        <f t="shared" si="14"/>
        <v>0</v>
      </c>
      <c r="P72" s="163">
        <f t="shared" si="15"/>
        <v>0</v>
      </c>
    </row>
    <row r="73" spans="2:16" ht="24.95" customHeight="1">
      <c r="B73" s="164" t="s">
        <v>29</v>
      </c>
      <c r="C73" s="163">
        <f t="shared" si="16"/>
        <v>114.83999999999999</v>
      </c>
      <c r="D73" s="163">
        <f t="shared" si="17"/>
        <v>121.104</v>
      </c>
      <c r="E73" s="163">
        <f t="shared" si="18"/>
        <v>104.39999999999999</v>
      </c>
      <c r="F73" s="163">
        <f t="shared" si="19"/>
        <v>112.28799999999998</v>
      </c>
      <c r="G73" s="163">
        <f t="shared" si="20"/>
        <v>118.32</v>
      </c>
      <c r="H73" s="163">
        <f t="shared" si="21"/>
        <v>128.29599999999999</v>
      </c>
      <c r="I73" s="163">
        <f t="shared" si="22"/>
        <v>110.19999999999999</v>
      </c>
      <c r="J73" s="163">
        <f t="shared" si="23"/>
        <v>131.54400000000001</v>
      </c>
      <c r="K73" s="163">
        <f t="shared" si="24"/>
        <v>122.96</v>
      </c>
      <c r="L73" s="163">
        <f t="shared" si="25"/>
        <v>108.57599999999998</v>
      </c>
      <c r="M73" s="163">
        <f t="shared" si="26"/>
        <v>115.99999999999999</v>
      </c>
      <c r="N73" s="163">
        <f t="shared" si="27"/>
        <v>102.77599999999998</v>
      </c>
      <c r="O73" s="163">
        <f t="shared" si="14"/>
        <v>1391.3040000000001</v>
      </c>
      <c r="P73" s="163">
        <f t="shared" si="15"/>
        <v>115.94200000000001</v>
      </c>
    </row>
    <row r="74" spans="2:16" ht="24.95" customHeight="1">
      <c r="B74" s="166" t="s">
        <v>112</v>
      </c>
      <c r="C74" s="163">
        <f t="shared" si="16"/>
        <v>0</v>
      </c>
      <c r="D74" s="163">
        <f t="shared" si="17"/>
        <v>0</v>
      </c>
      <c r="E74" s="163">
        <f t="shared" si="18"/>
        <v>0</v>
      </c>
      <c r="F74" s="163">
        <f t="shared" si="19"/>
        <v>0</v>
      </c>
      <c r="G74" s="163">
        <f t="shared" si="20"/>
        <v>0</v>
      </c>
      <c r="H74" s="163">
        <f t="shared" si="21"/>
        <v>0</v>
      </c>
      <c r="I74" s="163">
        <f t="shared" si="22"/>
        <v>0</v>
      </c>
      <c r="J74" s="163">
        <f t="shared" si="23"/>
        <v>0</v>
      </c>
      <c r="K74" s="163">
        <f t="shared" si="24"/>
        <v>0</v>
      </c>
      <c r="L74" s="163">
        <f t="shared" si="25"/>
        <v>0</v>
      </c>
      <c r="M74" s="163">
        <f t="shared" si="26"/>
        <v>0</v>
      </c>
      <c r="N74" s="163">
        <f t="shared" si="27"/>
        <v>0</v>
      </c>
      <c r="O74" s="163">
        <f t="shared" si="14"/>
        <v>0</v>
      </c>
      <c r="P74" s="163">
        <f t="shared" si="15"/>
        <v>0</v>
      </c>
    </row>
    <row r="75" spans="2:16" ht="24.95" customHeight="1">
      <c r="B75" s="168" t="s">
        <v>287</v>
      </c>
      <c r="C75" s="163">
        <v>58</v>
      </c>
      <c r="D75" s="163">
        <v>58</v>
      </c>
      <c r="E75" s="163">
        <v>58</v>
      </c>
      <c r="F75" s="163">
        <v>58</v>
      </c>
      <c r="G75" s="163">
        <v>58</v>
      </c>
      <c r="H75" s="163">
        <v>58</v>
      </c>
      <c r="I75" s="163">
        <v>58</v>
      </c>
      <c r="J75" s="163">
        <v>58</v>
      </c>
      <c r="K75" s="163">
        <v>58</v>
      </c>
      <c r="L75" s="163">
        <v>58</v>
      </c>
      <c r="M75" s="163">
        <v>58</v>
      </c>
      <c r="N75" s="163">
        <v>58</v>
      </c>
      <c r="O75" s="163">
        <f t="shared" si="14"/>
        <v>696</v>
      </c>
      <c r="P75" s="163">
        <f t="shared" si="15"/>
        <v>58</v>
      </c>
    </row>
    <row r="76" spans="2:16" ht="24.95" customHeight="1">
      <c r="B76" s="168" t="s">
        <v>288</v>
      </c>
      <c r="C76" s="193">
        <f>'สรุปการคำนวณ ปี 2567'!$G$27</f>
        <v>5019.0297300000002</v>
      </c>
      <c r="D76" s="163">
        <f>'สรุปการคำนวณ ปี 2567'!$I$27</f>
        <v>4709.8476800000008</v>
      </c>
      <c r="E76" s="163">
        <f>'สรุปการคำนวณ ปี 2567'!$K$27</f>
        <v>5810.3852759999991</v>
      </c>
      <c r="F76" s="163">
        <f>'สรุปการคำนวณ ปี 2567'!$M$27</f>
        <v>4689.1452099999997</v>
      </c>
      <c r="G76" s="163">
        <f>'สรุปการคำนวณ ปี 2567'!$O$27</f>
        <v>4700.4563799999996</v>
      </c>
      <c r="H76" s="163">
        <f>'สรุปการคำนวณ ปี 2567'!$Q$27</f>
        <v>4753.9893200000006</v>
      </c>
      <c r="I76" s="163">
        <f>'สรุปการคำนวณ ปี 2567'!$S$27</f>
        <v>4533.3654779999997</v>
      </c>
      <c r="J76" s="163">
        <f>'สรุปการคำนวณ ปี 2567'!$U$27</f>
        <v>8018.1922340000001</v>
      </c>
      <c r="K76" s="163">
        <f>'สรุปการคำนวณ ปี 2567'!$W$27</f>
        <v>8895.0287859999989</v>
      </c>
      <c r="L76" s="163">
        <f>'สรุปการคำนวณ ปี 2567'!$Y$27</f>
        <v>12508.200148</v>
      </c>
      <c r="M76" s="163">
        <f>'สรุปการคำนวณ ปี 2567'!$AA$27</f>
        <v>7367.0913280000004</v>
      </c>
      <c r="N76" s="169">
        <f>'สรุปการคำนวณ ปี 2567'!$AC$27</f>
        <v>9185.4359560000012</v>
      </c>
      <c r="O76" s="163">
        <f t="shared" si="14"/>
        <v>80190.167526000005</v>
      </c>
      <c r="P76" s="163">
        <f t="shared" si="15"/>
        <v>6682.5139605000004</v>
      </c>
    </row>
    <row r="77" spans="2:16" ht="24.95" customHeight="1">
      <c r="B77" s="168" t="s">
        <v>289</v>
      </c>
      <c r="C77" s="163">
        <f t="shared" ref="C77:N77" si="28">C76/C75</f>
        <v>86.534995344827593</v>
      </c>
      <c r="D77" s="163">
        <f>D76/D75</f>
        <v>81.204270344827606</v>
      </c>
      <c r="E77" s="163">
        <f t="shared" si="28"/>
        <v>100.17905648275861</v>
      </c>
      <c r="F77" s="163">
        <f t="shared" si="28"/>
        <v>80.847331206896541</v>
      </c>
      <c r="G77" s="163">
        <f t="shared" si="28"/>
        <v>81.042351379310333</v>
      </c>
      <c r="H77" s="163">
        <f t="shared" si="28"/>
        <v>81.965333103448287</v>
      </c>
      <c r="I77" s="163">
        <f t="shared" si="28"/>
        <v>78.161473758620687</v>
      </c>
      <c r="J77" s="163">
        <f t="shared" si="28"/>
        <v>138.24469368965518</v>
      </c>
      <c r="K77" s="163">
        <f t="shared" si="28"/>
        <v>153.36256527586204</v>
      </c>
      <c r="L77" s="163">
        <f t="shared" si="28"/>
        <v>215.6586232413793</v>
      </c>
      <c r="M77" s="163">
        <f t="shared" si="28"/>
        <v>127.018816</v>
      </c>
      <c r="N77" s="163">
        <f t="shared" si="28"/>
        <v>158.36958544827587</v>
      </c>
      <c r="O77" s="163">
        <f>SUM(C77:N77)</f>
        <v>1382.5890952758623</v>
      </c>
      <c r="P77" s="163">
        <f>AVERAGE(C77:N77)</f>
        <v>115.21575793965519</v>
      </c>
    </row>
  </sheetData>
  <mergeCells count="28">
    <mergeCell ref="B57:P57"/>
    <mergeCell ref="A3:AE3"/>
    <mergeCell ref="A4:A6"/>
    <mergeCell ref="B4:B6"/>
    <mergeCell ref="C4:C6"/>
    <mergeCell ref="D4:D6"/>
    <mergeCell ref="E4:E6"/>
    <mergeCell ref="F4:AD4"/>
    <mergeCell ref="AE4:AE6"/>
    <mergeCell ref="F5:G5"/>
    <mergeCell ref="H5:I5"/>
    <mergeCell ref="Z5:AA5"/>
    <mergeCell ref="AB5:AC5"/>
    <mergeCell ref="AD5:AD6"/>
    <mergeCell ref="R5:S5"/>
    <mergeCell ref="T5:U5"/>
    <mergeCell ref="A1:AB1"/>
    <mergeCell ref="A2:AB2"/>
    <mergeCell ref="A22:A26"/>
    <mergeCell ref="A27:E27"/>
    <mergeCell ref="B37:E37"/>
    <mergeCell ref="V5:W5"/>
    <mergeCell ref="X5:Y5"/>
    <mergeCell ref="A7:A20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7063-D526-4D75-871F-10D438DCBB75}">
  <sheetPr>
    <tabColor rgb="FFFFFF00"/>
  </sheetPr>
  <dimension ref="A1:R29"/>
  <sheetViews>
    <sheetView zoomScale="80" zoomScaleNormal="80" workbookViewId="0">
      <selection activeCell="R10" sqref="R10"/>
    </sheetView>
  </sheetViews>
  <sheetFormatPr defaultColWidth="25.42578125" defaultRowHeight="24"/>
  <cols>
    <col min="1" max="1" width="41" style="6" customWidth="1"/>
    <col min="2" max="2" width="24.28515625" style="6" customWidth="1"/>
    <col min="3" max="3" width="10.5703125" style="6" customWidth="1"/>
    <col min="4" max="4" width="11.7109375" style="6" customWidth="1"/>
    <col min="5" max="15" width="10.5703125" style="6" customWidth="1"/>
    <col min="16" max="16" width="3.140625" style="6" customWidth="1"/>
    <col min="17" max="17" width="13" style="6" customWidth="1"/>
    <col min="18" max="16384" width="25.42578125" style="6"/>
  </cols>
  <sheetData>
    <row r="1" spans="1:18" ht="29.25">
      <c r="A1" s="5" t="s">
        <v>42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2" t="s">
        <v>56</v>
      </c>
      <c r="Q1" s="22" t="s">
        <v>88</v>
      </c>
    </row>
    <row r="2" spans="1:18" ht="29.25">
      <c r="B2" s="4" t="s">
        <v>76</v>
      </c>
      <c r="C2" s="19">
        <v>28</v>
      </c>
      <c r="D2" s="19">
        <v>28</v>
      </c>
      <c r="E2" s="19">
        <v>31</v>
      </c>
      <c r="F2" s="19">
        <v>26</v>
      </c>
      <c r="G2" s="19">
        <v>29</v>
      </c>
      <c r="H2" s="19">
        <v>21</v>
      </c>
      <c r="I2" s="19">
        <v>21</v>
      </c>
      <c r="J2" s="19">
        <v>25</v>
      </c>
      <c r="K2" s="19">
        <v>30</v>
      </c>
      <c r="L2" s="19">
        <v>29</v>
      </c>
      <c r="M2" s="19">
        <v>30</v>
      </c>
      <c r="N2" s="19">
        <v>25</v>
      </c>
      <c r="O2" s="1">
        <f>SUM(C2:N2)</f>
        <v>323</v>
      </c>
      <c r="Q2" s="21">
        <f>D23*E23*F23*H23*I23</f>
        <v>1.2E-2</v>
      </c>
      <c r="R2" s="6" t="s">
        <v>90</v>
      </c>
    </row>
    <row r="3" spans="1:18">
      <c r="B3" s="4" t="s">
        <v>75</v>
      </c>
      <c r="C3" s="19">
        <v>58</v>
      </c>
      <c r="D3" s="19">
        <v>58</v>
      </c>
      <c r="E3" s="19">
        <v>58</v>
      </c>
      <c r="F3" s="19">
        <v>58</v>
      </c>
      <c r="G3" s="19">
        <v>58</v>
      </c>
      <c r="H3" s="19">
        <v>58</v>
      </c>
      <c r="I3" s="19">
        <v>58</v>
      </c>
      <c r="J3" s="19">
        <v>58</v>
      </c>
      <c r="K3" s="19">
        <v>58</v>
      </c>
      <c r="L3" s="19">
        <v>58</v>
      </c>
      <c r="M3" s="19">
        <v>58</v>
      </c>
      <c r="N3" s="19">
        <v>58</v>
      </c>
      <c r="O3" s="1">
        <f>SUM(C3:N3)</f>
        <v>696</v>
      </c>
      <c r="P3" s="7"/>
    </row>
    <row r="4" spans="1:18">
      <c r="B4" s="30" t="s">
        <v>63</v>
      </c>
      <c r="C4" s="20">
        <f>C2*C3*$Q$2</f>
        <v>19.488</v>
      </c>
      <c r="D4" s="20">
        <f t="shared" ref="D4:N4" si="0">D2*D3*$Q$2</f>
        <v>19.488</v>
      </c>
      <c r="E4" s="20">
        <f t="shared" si="0"/>
        <v>21.576000000000001</v>
      </c>
      <c r="F4" s="20">
        <f t="shared" si="0"/>
        <v>18.096</v>
      </c>
      <c r="G4" s="20">
        <f t="shared" si="0"/>
        <v>20.184000000000001</v>
      </c>
      <c r="H4" s="20">
        <f t="shared" si="0"/>
        <v>14.616</v>
      </c>
      <c r="I4" s="20">
        <f t="shared" si="0"/>
        <v>14.616</v>
      </c>
      <c r="J4" s="20">
        <f t="shared" si="0"/>
        <v>17.400000000000002</v>
      </c>
      <c r="K4" s="20">
        <f t="shared" si="0"/>
        <v>20.88</v>
      </c>
      <c r="L4" s="20">
        <f t="shared" si="0"/>
        <v>20.184000000000001</v>
      </c>
      <c r="M4" s="20">
        <f t="shared" si="0"/>
        <v>20.88</v>
      </c>
      <c r="N4" s="20">
        <f t="shared" si="0"/>
        <v>17.400000000000002</v>
      </c>
      <c r="O4" s="1">
        <f>SUM(C4:N4)</f>
        <v>224.80799999999999</v>
      </c>
    </row>
    <row r="5" spans="1:18">
      <c r="B5" s="8" t="s">
        <v>77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65</v>
      </c>
    </row>
    <row r="10" spans="1:18" ht="96">
      <c r="A10" s="10" t="s">
        <v>61</v>
      </c>
    </row>
    <row r="12" spans="1:18" ht="96">
      <c r="A12" s="10" t="s">
        <v>62</v>
      </c>
    </row>
    <row r="14" spans="1:18" ht="54.75" customHeight="1">
      <c r="A14" s="10" t="s">
        <v>89</v>
      </c>
    </row>
    <row r="22" spans="1:10" ht="72">
      <c r="D22" s="11" t="s">
        <v>58</v>
      </c>
      <c r="E22" s="11" t="s">
        <v>59</v>
      </c>
      <c r="F22" s="11" t="s">
        <v>60</v>
      </c>
      <c r="G22" s="12" t="s">
        <v>64</v>
      </c>
      <c r="H22" s="12" t="s">
        <v>87</v>
      </c>
      <c r="I22" s="13">
        <v>1E-3</v>
      </c>
      <c r="J22" s="12" t="s">
        <v>86</v>
      </c>
    </row>
    <row r="23" spans="1:10">
      <c r="A23" s="31" t="s">
        <v>63</v>
      </c>
      <c r="B23" s="14" t="s">
        <v>10</v>
      </c>
      <c r="C23" s="15">
        <f>D23*E23*F23*H23*I23*J23</f>
        <v>3.8759999999999999</v>
      </c>
      <c r="D23" s="16">
        <v>1</v>
      </c>
      <c r="E23" s="16">
        <v>1</v>
      </c>
      <c r="F23" s="16">
        <v>0.3</v>
      </c>
      <c r="G23" s="17">
        <f>O3</f>
        <v>696</v>
      </c>
      <c r="H23" s="16">
        <v>40</v>
      </c>
      <c r="I23" s="16">
        <f>I22</f>
        <v>1E-3</v>
      </c>
      <c r="J23" s="16">
        <f>O2</f>
        <v>323</v>
      </c>
    </row>
    <row r="27" spans="1:10" ht="28.5" customHeight="1"/>
    <row r="29" spans="1:10" ht="43.5" customHeight="1">
      <c r="D29" s="18">
        <f>D23*E23*F23*G23*H23*J23</f>
        <v>2697696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C0ED-8459-4E02-A538-E5EDE11B5774}">
  <sheetPr>
    <tabColor rgb="FF00B0F0"/>
  </sheetPr>
  <dimension ref="A1:P18"/>
  <sheetViews>
    <sheetView zoomScale="115" zoomScaleNormal="115" workbookViewId="0">
      <selection activeCell="R7" sqref="R7"/>
    </sheetView>
  </sheetViews>
  <sheetFormatPr defaultColWidth="9" defaultRowHeight="24"/>
  <cols>
    <col min="1" max="1" width="25" style="6" customWidth="1"/>
    <col min="2" max="2" width="10" style="6" customWidth="1"/>
    <col min="3" max="3" width="7.7109375" style="6" customWidth="1"/>
    <col min="4" max="5" width="6.5703125" style="6" customWidth="1"/>
    <col min="6" max="6" width="9" style="6" customWidth="1"/>
    <col min="7" max="7" width="7.28515625" style="6" customWidth="1"/>
    <col min="8" max="14" width="6.5703125" style="6" customWidth="1"/>
    <col min="15" max="16384" width="9" style="6"/>
  </cols>
  <sheetData>
    <row r="1" spans="1:16">
      <c r="A1" s="284" t="s">
        <v>91</v>
      </c>
      <c r="B1" s="285"/>
    </row>
    <row r="2" spans="1:16">
      <c r="A2" s="285"/>
      <c r="B2" s="285"/>
      <c r="C2" s="16" t="s">
        <v>18</v>
      </c>
      <c r="D2" s="16" t="s">
        <v>19</v>
      </c>
      <c r="E2" s="16" t="s">
        <v>20</v>
      </c>
      <c r="F2" s="16" t="s">
        <v>21</v>
      </c>
      <c r="G2" s="16" t="s">
        <v>78</v>
      </c>
      <c r="H2" s="16" t="s">
        <v>79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22</v>
      </c>
      <c r="N2" s="16" t="s">
        <v>27</v>
      </c>
      <c r="O2" s="16" t="s">
        <v>28</v>
      </c>
    </row>
    <row r="3" spans="1:16">
      <c r="A3" s="6" t="s">
        <v>82</v>
      </c>
      <c r="C3" s="16">
        <v>478.05</v>
      </c>
      <c r="D3" s="16">
        <v>460.32</v>
      </c>
      <c r="E3" s="16">
        <v>452.7</v>
      </c>
      <c r="F3" s="16">
        <v>481.73</v>
      </c>
      <c r="G3" s="16">
        <v>460.07</v>
      </c>
      <c r="H3" s="16">
        <v>511.77</v>
      </c>
      <c r="I3" s="16">
        <v>498.5</v>
      </c>
      <c r="J3" s="16">
        <v>452.07</v>
      </c>
      <c r="K3" s="16">
        <v>474.05</v>
      </c>
      <c r="L3" s="16">
        <v>498.28</v>
      </c>
      <c r="M3" s="16">
        <v>517.67999999999995</v>
      </c>
      <c r="N3" s="16">
        <v>510.77</v>
      </c>
      <c r="O3" s="16">
        <f>SUM(C3:N3)</f>
        <v>5795.99</v>
      </c>
    </row>
    <row r="4" spans="1:16">
      <c r="A4" s="6" t="s">
        <v>83</v>
      </c>
      <c r="C4" s="27">
        <f>C3*0.8</f>
        <v>382.44000000000005</v>
      </c>
      <c r="D4" s="27">
        <f t="shared" ref="D4:O4" si="0">D3*0.8</f>
        <v>368.25600000000003</v>
      </c>
      <c r="E4" s="27">
        <f t="shared" si="0"/>
        <v>362.16</v>
      </c>
      <c r="F4" s="27">
        <f t="shared" si="0"/>
        <v>385.38400000000001</v>
      </c>
      <c r="G4" s="27">
        <f t="shared" si="0"/>
        <v>368.05600000000004</v>
      </c>
      <c r="H4" s="27">
        <f t="shared" si="0"/>
        <v>409.416</v>
      </c>
      <c r="I4" s="27">
        <f t="shared" si="0"/>
        <v>398.8</v>
      </c>
      <c r="J4" s="27">
        <f t="shared" si="0"/>
        <v>361.65600000000001</v>
      </c>
      <c r="K4" s="27">
        <f t="shared" si="0"/>
        <v>379.24</v>
      </c>
      <c r="L4" s="27">
        <f t="shared" si="0"/>
        <v>398.62400000000002</v>
      </c>
      <c r="M4" s="27">
        <f t="shared" si="0"/>
        <v>414.14400000000001</v>
      </c>
      <c r="N4" s="27">
        <f t="shared" si="0"/>
        <v>408.61599999999999</v>
      </c>
      <c r="O4" s="27">
        <f t="shared" si="0"/>
        <v>4636.7920000000004</v>
      </c>
    </row>
    <row r="5" spans="1:16">
      <c r="A5" s="6" t="s">
        <v>66</v>
      </c>
    </row>
    <row r="7" spans="1:16">
      <c r="A7" s="28" t="s">
        <v>105</v>
      </c>
      <c r="G7" s="6" t="s">
        <v>104</v>
      </c>
      <c r="H7" s="56">
        <v>0.05</v>
      </c>
      <c r="I7" s="6" t="s">
        <v>101</v>
      </c>
      <c r="L7" s="11"/>
    </row>
    <row r="8" spans="1:16">
      <c r="A8" s="24" t="s">
        <v>80</v>
      </c>
    </row>
    <row r="9" spans="1:16">
      <c r="A9" s="24" t="s">
        <v>98</v>
      </c>
    </row>
    <row r="10" spans="1:16">
      <c r="A10" s="24" t="s">
        <v>81</v>
      </c>
    </row>
    <row r="11" spans="1:16">
      <c r="A11" s="23" t="s">
        <v>284</v>
      </c>
      <c r="B11" s="25" t="s">
        <v>18</v>
      </c>
      <c r="C11" s="16" t="s">
        <v>19</v>
      </c>
      <c r="D11" s="16" t="s">
        <v>20</v>
      </c>
      <c r="E11" s="16" t="s">
        <v>21</v>
      </c>
      <c r="F11" s="16" t="s">
        <v>78</v>
      </c>
      <c r="G11" s="16" t="s">
        <v>79</v>
      </c>
      <c r="H11" s="16" t="s">
        <v>23</v>
      </c>
      <c r="I11" s="16" t="s">
        <v>24</v>
      </c>
      <c r="J11" s="16" t="s">
        <v>25</v>
      </c>
      <c r="K11" s="16" t="s">
        <v>26</v>
      </c>
      <c r="L11" s="16" t="s">
        <v>22</v>
      </c>
      <c r="M11" s="16" t="s">
        <v>27</v>
      </c>
      <c r="N11" s="16" t="s">
        <v>28</v>
      </c>
    </row>
    <row r="12" spans="1:16">
      <c r="A12" s="6" t="s">
        <v>67</v>
      </c>
      <c r="B12" s="27">
        <f t="shared" ref="B12:N12" si="1">C4</f>
        <v>382.44000000000005</v>
      </c>
      <c r="C12" s="27">
        <f t="shared" si="1"/>
        <v>368.25600000000003</v>
      </c>
      <c r="D12" s="27">
        <f t="shared" si="1"/>
        <v>362.16</v>
      </c>
      <c r="E12" s="27">
        <f t="shared" si="1"/>
        <v>385.38400000000001</v>
      </c>
      <c r="F12" s="27">
        <f t="shared" si="1"/>
        <v>368.05600000000004</v>
      </c>
      <c r="G12" s="27">
        <f t="shared" si="1"/>
        <v>409.416</v>
      </c>
      <c r="H12" s="27">
        <f t="shared" si="1"/>
        <v>398.8</v>
      </c>
      <c r="I12" s="27">
        <f t="shared" si="1"/>
        <v>361.65600000000001</v>
      </c>
      <c r="J12" s="27">
        <f t="shared" si="1"/>
        <v>379.24</v>
      </c>
      <c r="K12" s="27">
        <f t="shared" si="1"/>
        <v>398.62400000000002</v>
      </c>
      <c r="L12" s="27">
        <f t="shared" si="1"/>
        <v>414.14400000000001</v>
      </c>
      <c r="M12" s="27">
        <f t="shared" si="1"/>
        <v>408.61599999999999</v>
      </c>
      <c r="N12" s="27">
        <f t="shared" si="1"/>
        <v>4636.7920000000004</v>
      </c>
    </row>
    <row r="13" spans="1:16">
      <c r="A13" s="29" t="s">
        <v>68</v>
      </c>
      <c r="B13" s="26">
        <f t="shared" ref="B13:N13" si="2">$H$7*B12*0.12</f>
        <v>2.2946400000000002</v>
      </c>
      <c r="C13" s="26">
        <f t="shared" si="2"/>
        <v>2.2095359999999999</v>
      </c>
      <c r="D13" s="26">
        <f t="shared" si="2"/>
        <v>2.1729599999999998</v>
      </c>
      <c r="E13" s="26">
        <f t="shared" si="2"/>
        <v>2.3123040000000001</v>
      </c>
      <c r="F13" s="26">
        <f t="shared" si="2"/>
        <v>2.2083360000000001</v>
      </c>
      <c r="G13" s="26">
        <f t="shared" si="2"/>
        <v>2.456496</v>
      </c>
      <c r="H13" s="26">
        <f t="shared" si="2"/>
        <v>2.3928000000000003</v>
      </c>
      <c r="I13" s="26">
        <f t="shared" si="2"/>
        <v>2.1699360000000003</v>
      </c>
      <c r="J13" s="26">
        <f t="shared" si="2"/>
        <v>2.2754399999999997</v>
      </c>
      <c r="K13" s="26">
        <f t="shared" si="2"/>
        <v>2.3917440000000005</v>
      </c>
      <c r="L13" s="26">
        <f t="shared" si="2"/>
        <v>2.484864</v>
      </c>
      <c r="M13" s="26">
        <f t="shared" si="2"/>
        <v>2.4516960000000001</v>
      </c>
      <c r="N13" s="26">
        <f t="shared" si="2"/>
        <v>27.820752000000002</v>
      </c>
    </row>
    <row r="14" spans="1:16">
      <c r="A14" s="6" t="s">
        <v>99</v>
      </c>
    </row>
    <row r="15" spans="1:16" ht="25.5" customHeight="1">
      <c r="A15" s="286" t="s">
        <v>106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</row>
    <row r="16" spans="1:16">
      <c r="A16" s="286" t="s">
        <v>107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P16" s="6" t="s">
        <v>103</v>
      </c>
    </row>
    <row r="17" spans="1:6" ht="29.25">
      <c r="A17" s="59" t="s">
        <v>100</v>
      </c>
      <c r="B17" s="59"/>
      <c r="C17" s="59"/>
      <c r="D17" s="59"/>
      <c r="E17" s="59"/>
      <c r="F17" s="59"/>
    </row>
    <row r="18" spans="1:6">
      <c r="A18" s="6" t="s">
        <v>108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674D-C29D-44E6-A9CE-21B56491329D}">
  <dimension ref="A2:M184"/>
  <sheetViews>
    <sheetView view="pageBreakPreview" topLeftCell="A94" zoomScale="70" zoomScaleNormal="70" zoomScaleSheetLayoutView="70" workbookViewId="0">
      <selection activeCell="T14" sqref="T14"/>
    </sheetView>
  </sheetViews>
  <sheetFormatPr defaultColWidth="9.140625" defaultRowHeight="15"/>
  <cols>
    <col min="1" max="1" width="6.28515625" style="65" customWidth="1"/>
    <col min="2" max="2" width="34.42578125" style="65" customWidth="1"/>
    <col min="3" max="3" width="8" style="65" customWidth="1"/>
    <col min="4" max="6" width="14.28515625" style="65" customWidth="1"/>
    <col min="7" max="7" width="14.28515625" style="78" customWidth="1"/>
    <col min="8" max="8" width="48.7109375" style="65" bestFit="1" customWidth="1"/>
    <col min="9" max="9" width="9.140625" style="65"/>
    <col min="10" max="10" width="16.28515625" style="65" customWidth="1"/>
    <col min="11" max="11" width="23.140625" style="65" customWidth="1"/>
    <col min="12" max="12" width="9.140625" style="65"/>
    <col min="13" max="13" width="8.85546875" style="65" hidden="1" customWidth="1"/>
    <col min="14" max="15" width="0" style="65" hidden="1" customWidth="1"/>
    <col min="16" max="16" width="9.140625" style="65"/>
    <col min="17" max="17" width="23.140625" style="65" customWidth="1"/>
    <col min="18" max="19" width="9.140625" style="65"/>
    <col min="20" max="20" width="15.140625" style="65" bestFit="1" customWidth="1"/>
    <col min="21" max="21" width="12.28515625" style="65" bestFit="1" customWidth="1"/>
    <col min="22" max="22" width="15.140625" style="65" bestFit="1" customWidth="1"/>
    <col min="23" max="16384" width="9.140625" style="65"/>
  </cols>
  <sheetData>
    <row r="2" spans="1:13" ht="18">
      <c r="A2" s="314"/>
      <c r="B2" s="315" t="s">
        <v>113</v>
      </c>
      <c r="C2" s="314" t="s">
        <v>114</v>
      </c>
      <c r="D2" s="316" t="s">
        <v>115</v>
      </c>
      <c r="E2" s="317"/>
      <c r="F2" s="317"/>
      <c r="G2" s="317"/>
      <c r="H2" s="315" t="s">
        <v>116</v>
      </c>
      <c r="J2" s="312" t="s">
        <v>117</v>
      </c>
      <c r="K2" s="313"/>
    </row>
    <row r="3" spans="1:13">
      <c r="A3" s="314"/>
      <c r="B3" s="315"/>
      <c r="C3" s="314"/>
      <c r="D3" s="64" t="s">
        <v>118</v>
      </c>
      <c r="E3" s="64" t="s">
        <v>119</v>
      </c>
      <c r="F3" s="64" t="s">
        <v>120</v>
      </c>
      <c r="G3" s="66" t="s">
        <v>56</v>
      </c>
      <c r="H3" s="315"/>
      <c r="J3" s="67" t="s">
        <v>121</v>
      </c>
      <c r="K3" s="68" t="s">
        <v>122</v>
      </c>
    </row>
    <row r="4" spans="1:13">
      <c r="A4" s="314"/>
      <c r="B4" s="315"/>
      <c r="C4" s="314"/>
      <c r="D4" s="64" t="s">
        <v>123</v>
      </c>
      <c r="E4" s="64" t="s">
        <v>124</v>
      </c>
      <c r="F4" s="64" t="s">
        <v>125</v>
      </c>
      <c r="G4" s="66" t="s">
        <v>126</v>
      </c>
      <c r="H4" s="315"/>
      <c r="J4" s="67" t="s">
        <v>127</v>
      </c>
      <c r="K4" s="69">
        <v>1</v>
      </c>
    </row>
    <row r="5" spans="1:13">
      <c r="A5" s="70" t="s">
        <v>128</v>
      </c>
      <c r="C5" s="71"/>
      <c r="D5" s="71"/>
      <c r="E5" s="71"/>
      <c r="F5" s="71"/>
      <c r="G5" s="72"/>
      <c r="H5" s="73"/>
      <c r="J5" s="67" t="s">
        <v>129</v>
      </c>
      <c r="K5" s="69">
        <v>30</v>
      </c>
    </row>
    <row r="6" spans="1:13">
      <c r="A6" s="74"/>
      <c r="B6" s="75" t="s">
        <v>130</v>
      </c>
      <c r="C6" s="74" t="s">
        <v>131</v>
      </c>
      <c r="D6" s="76">
        <f>D69*$G$69*10^-6</f>
        <v>5.7221999999999995E-2</v>
      </c>
      <c r="E6" s="76">
        <f>E69*$G$69*10^-6</f>
        <v>1.02E-6</v>
      </c>
      <c r="F6" s="76">
        <f>F69*$G$69*10^-6</f>
        <v>1.02E-7</v>
      </c>
      <c r="G6" s="72">
        <f t="shared" ref="G6:G15" si="0">D6+(E6*$K$5)+(F6*$K$7)</f>
        <v>5.7279629999999991E-2</v>
      </c>
      <c r="H6" s="77" t="s">
        <v>132</v>
      </c>
      <c r="I6" s="78"/>
      <c r="J6" s="67" t="s">
        <v>133</v>
      </c>
      <c r="K6" s="69">
        <v>28</v>
      </c>
    </row>
    <row r="7" spans="1:13">
      <c r="A7" s="74"/>
      <c r="B7" s="75" t="s">
        <v>130</v>
      </c>
      <c r="C7" s="74" t="s">
        <v>134</v>
      </c>
      <c r="D7" s="76">
        <f>D69/1000000</f>
        <v>5.6099999999999997E-2</v>
      </c>
      <c r="E7" s="76">
        <f t="shared" ref="E7" si="1">E69/1000000</f>
        <v>9.9999999999999995E-7</v>
      </c>
      <c r="F7" s="76">
        <f>F69/1000000</f>
        <v>1.0000000000000001E-7</v>
      </c>
      <c r="G7" s="72">
        <f t="shared" si="0"/>
        <v>5.6156499999999998E-2</v>
      </c>
      <c r="H7" s="77" t="s">
        <v>132</v>
      </c>
      <c r="I7" s="78"/>
      <c r="J7" s="67" t="s">
        <v>135</v>
      </c>
      <c r="K7" s="69">
        <v>265</v>
      </c>
    </row>
    <row r="8" spans="1:13">
      <c r="A8" s="74"/>
      <c r="B8" s="75" t="s">
        <v>136</v>
      </c>
      <c r="C8" s="74" t="s">
        <v>10</v>
      </c>
      <c r="D8" s="76">
        <f>D70*$G$70*10^-6</f>
        <v>1.0574699999999999</v>
      </c>
      <c r="E8" s="76">
        <f t="shared" ref="E8:F8" si="2">E70*$G$70*10^-6</f>
        <v>1.047E-5</v>
      </c>
      <c r="F8" s="76">
        <f t="shared" si="2"/>
        <v>1.5705E-5</v>
      </c>
      <c r="G8" s="72">
        <f t="shared" si="0"/>
        <v>1.0619459249999998</v>
      </c>
      <c r="H8" s="77" t="s">
        <v>132</v>
      </c>
      <c r="I8" s="78"/>
      <c r="J8" s="67" t="s">
        <v>137</v>
      </c>
      <c r="K8" s="69">
        <v>23500</v>
      </c>
    </row>
    <row r="9" spans="1:13">
      <c r="A9" s="74"/>
      <c r="B9" s="75" t="s">
        <v>138</v>
      </c>
      <c r="C9" s="74" t="s">
        <v>139</v>
      </c>
      <c r="D9" s="76">
        <f>D71*$G$71*10^-6</f>
        <v>3.2096984443713019</v>
      </c>
      <c r="E9" s="76">
        <f>E71*$G$71*10^-6</f>
        <v>1.2440691644850007E-4</v>
      </c>
      <c r="F9" s="76">
        <f>F71*$G$71*10^-6</f>
        <v>2.4881383289700012E-5</v>
      </c>
      <c r="G9" s="72">
        <f t="shared" si="0"/>
        <v>3.2200242184365275</v>
      </c>
      <c r="H9" s="77" t="s">
        <v>140</v>
      </c>
      <c r="I9" s="78"/>
      <c r="J9" s="67" t="s">
        <v>141</v>
      </c>
      <c r="K9" s="69">
        <v>16100</v>
      </c>
    </row>
    <row r="10" spans="1:13">
      <c r="A10" s="74"/>
      <c r="B10" s="75" t="s">
        <v>142</v>
      </c>
      <c r="C10" s="74" t="s">
        <v>139</v>
      </c>
      <c r="D10" s="76">
        <f>D72*$G$72*10^-6</f>
        <v>3.2353401009425418</v>
      </c>
      <c r="E10" s="76">
        <f>E72*$G$72*10^-6</f>
        <v>1.2540077910630005E-4</v>
      </c>
      <c r="F10" s="76">
        <f>F72*$G$72*10^-6</f>
        <v>2.5080155821260009E-5</v>
      </c>
      <c r="G10" s="72">
        <f t="shared" si="0"/>
        <v>3.2457483656083648</v>
      </c>
      <c r="H10" s="77" t="s">
        <v>140</v>
      </c>
      <c r="I10" s="78"/>
      <c r="J10" s="65" t="s">
        <v>143</v>
      </c>
    </row>
    <row r="11" spans="1:13">
      <c r="A11" s="74"/>
      <c r="B11" s="75" t="s">
        <v>144</v>
      </c>
      <c r="C11" s="74" t="s">
        <v>139</v>
      </c>
      <c r="D11" s="76">
        <f>D73*$G$73*10^-6</f>
        <v>2.6987220000000001</v>
      </c>
      <c r="E11" s="76">
        <f>E73*$G$73*10^-6</f>
        <v>1.0925999999999999E-4</v>
      </c>
      <c r="F11" s="76">
        <f>F73*$G$73*10^-6</f>
        <v>2.1852E-5</v>
      </c>
      <c r="G11" s="72">
        <f t="shared" si="0"/>
        <v>2.7077905800000002</v>
      </c>
      <c r="H11" s="77" t="s">
        <v>132</v>
      </c>
      <c r="I11" s="78"/>
    </row>
    <row r="12" spans="1:13">
      <c r="A12" s="74"/>
      <c r="B12" s="75" t="s">
        <v>145</v>
      </c>
      <c r="C12" s="74" t="s">
        <v>10</v>
      </c>
      <c r="D12" s="76">
        <f>D74*$G$74*10^-6</f>
        <v>3.0866199999999999</v>
      </c>
      <c r="E12" s="76">
        <f t="shared" ref="E12:F12" si="3">E74*$G$74*10^-6</f>
        <v>3.1399999999999998E-5</v>
      </c>
      <c r="F12" s="76">
        <f t="shared" si="3"/>
        <v>4.7099999999999993E-5</v>
      </c>
      <c r="G12" s="72">
        <f t="shared" si="0"/>
        <v>3.1000435</v>
      </c>
      <c r="H12" s="77" t="s">
        <v>132</v>
      </c>
      <c r="I12" s="78"/>
      <c r="L12" s="79" t="s">
        <v>2</v>
      </c>
    </row>
    <row r="13" spans="1:13">
      <c r="A13" s="74"/>
      <c r="B13" s="75" t="s">
        <v>146</v>
      </c>
      <c r="C13" s="74" t="s">
        <v>10</v>
      </c>
      <c r="D13" s="76">
        <f>D75*$G$75*10^-6</f>
        <v>2.534157</v>
      </c>
      <c r="E13" s="76">
        <f t="shared" ref="E13:F13" si="4">E75*$G$75*10^-6</f>
        <v>2.637E-5</v>
      </c>
      <c r="F13" s="76">
        <f t="shared" si="4"/>
        <v>3.9554999999999997E-5</v>
      </c>
      <c r="G13" s="72">
        <f t="shared" si="0"/>
        <v>2.5454301749999999</v>
      </c>
      <c r="H13" s="77" t="s">
        <v>132</v>
      </c>
      <c r="I13" s="78"/>
      <c r="J13" s="65" t="s">
        <v>147</v>
      </c>
      <c r="K13" s="65" t="s">
        <v>148</v>
      </c>
      <c r="L13" s="80">
        <v>2.1019999999999999</v>
      </c>
      <c r="M13" s="65" t="s">
        <v>15</v>
      </c>
    </row>
    <row r="14" spans="1:13">
      <c r="A14" s="74"/>
      <c r="B14" s="75" t="s">
        <v>149</v>
      </c>
      <c r="C14" s="74" t="s">
        <v>139</v>
      </c>
      <c r="D14" s="76">
        <f>D76*$G$76*10^-6</f>
        <v>2.4688949999999998</v>
      </c>
      <c r="E14" s="76">
        <f>E76*$G$76*10^-6</f>
        <v>1.0359E-4</v>
      </c>
      <c r="F14" s="76">
        <f t="shared" ref="F14" si="5">F76*$G$76*10^-6</f>
        <v>2.0718000000000001E-5</v>
      </c>
      <c r="G14" s="72">
        <f t="shared" si="0"/>
        <v>2.4774929700000001</v>
      </c>
      <c r="H14" s="77" t="s">
        <v>132</v>
      </c>
      <c r="I14" s="78"/>
      <c r="K14" s="65" t="s">
        <v>150</v>
      </c>
      <c r="L14" s="80">
        <v>0.79479999999999995</v>
      </c>
      <c r="M14" s="65" t="s">
        <v>16</v>
      </c>
    </row>
    <row r="15" spans="1:13">
      <c r="A15" s="74"/>
      <c r="B15" s="75" t="s">
        <v>151</v>
      </c>
      <c r="C15" s="74" t="s">
        <v>139</v>
      </c>
      <c r="D15" s="76">
        <f>D77*$G$77*10^-6</f>
        <v>1.6797219999999999</v>
      </c>
      <c r="E15" s="76">
        <f t="shared" ref="E15:F15" si="6">E77*$G$77*10^-6</f>
        <v>2.6619999999999999E-5</v>
      </c>
      <c r="F15" s="76">
        <f t="shared" si="6"/>
        <v>2.6620000000000001E-6</v>
      </c>
      <c r="G15" s="72">
        <f t="shared" si="0"/>
        <v>1.6812260299999999</v>
      </c>
      <c r="H15" s="77" t="s">
        <v>132</v>
      </c>
      <c r="I15" s="78"/>
      <c r="K15" s="65" t="s">
        <v>29</v>
      </c>
      <c r="L15" s="80">
        <v>2.3199999999999998</v>
      </c>
      <c r="M15" s="65" t="s">
        <v>15</v>
      </c>
    </row>
    <row r="16" spans="1:13">
      <c r="A16" s="70"/>
      <c r="B16" s="75" t="s">
        <v>151</v>
      </c>
      <c r="C16" s="74" t="s">
        <v>10</v>
      </c>
      <c r="D16" s="76">
        <f>D15/0.54</f>
        <v>3.1105962962962961</v>
      </c>
      <c r="E16" s="76">
        <f t="shared" ref="E16:F16" si="7">E15/0.54</f>
        <v>4.9296296296296292E-5</v>
      </c>
      <c r="F16" s="76">
        <f t="shared" si="7"/>
        <v>4.9296296296296292E-6</v>
      </c>
      <c r="G16" s="72">
        <f>D16+(E16*$K$5)+(F16*$K$7)</f>
        <v>3.1133815370370366</v>
      </c>
      <c r="H16" s="77" t="s">
        <v>152</v>
      </c>
      <c r="I16" s="78"/>
      <c r="K16" s="65" t="s">
        <v>153</v>
      </c>
      <c r="L16" s="81">
        <v>4.3548999999999998</v>
      </c>
      <c r="M16" s="65" t="s">
        <v>15</v>
      </c>
    </row>
    <row r="17" spans="1:9">
      <c r="A17" s="70"/>
      <c r="B17" s="75" t="s">
        <v>154</v>
      </c>
      <c r="C17" s="74" t="s">
        <v>139</v>
      </c>
      <c r="D17" s="76">
        <f>D78*$G$78*10^-6</f>
        <v>2.1815639999999998</v>
      </c>
      <c r="E17" s="76">
        <f t="shared" ref="E17:F17" si="8">E78*$G$78*10^-6</f>
        <v>9.4439999999999997E-5</v>
      </c>
      <c r="F17" s="76">
        <f t="shared" si="8"/>
        <v>1.8887999999999996E-5</v>
      </c>
      <c r="G17" s="72">
        <f>D17+(E17*$K$5)+(F17*$K$7)</f>
        <v>2.1894025199999998</v>
      </c>
      <c r="H17" s="77" t="s">
        <v>132</v>
      </c>
      <c r="I17" s="78"/>
    </row>
    <row r="18" spans="1:9">
      <c r="A18" s="70"/>
      <c r="B18" s="75" t="s">
        <v>155</v>
      </c>
      <c r="C18" s="74" t="s">
        <v>10</v>
      </c>
      <c r="D18" s="76"/>
      <c r="E18" s="76">
        <f>E79*$G$79*10^-6</f>
        <v>4.7969999999999995E-4</v>
      </c>
      <c r="F18" s="76">
        <f>F79*$G$79*10^-6</f>
        <v>6.3960000000000004E-5</v>
      </c>
      <c r="G18" s="72">
        <f>D18+(E18*$K$6)+(F18*$K$7)</f>
        <v>3.0380999999999998E-2</v>
      </c>
      <c r="H18" s="77" t="s">
        <v>132</v>
      </c>
      <c r="I18" s="78"/>
    </row>
    <row r="19" spans="1:9">
      <c r="A19" s="70"/>
      <c r="B19" s="75" t="s">
        <v>156</v>
      </c>
      <c r="C19" s="74" t="s">
        <v>10</v>
      </c>
      <c r="D19" s="76"/>
      <c r="E19" s="76">
        <f>E81*$G$81*10^-6</f>
        <v>2.2589999999999999E-4</v>
      </c>
      <c r="F19" s="76">
        <f>F81*$G$81*10^-6</f>
        <v>3.012E-5</v>
      </c>
      <c r="G19" s="72">
        <f t="shared" ref="G19:G22" si="9">D19+(E19*$K$6)+(F19*$K$7)</f>
        <v>1.4307E-2</v>
      </c>
      <c r="H19" s="77" t="s">
        <v>132</v>
      </c>
      <c r="I19" s="78"/>
    </row>
    <row r="20" spans="1:9">
      <c r="A20" s="70"/>
      <c r="B20" s="75" t="s">
        <v>157</v>
      </c>
      <c r="C20" s="74" t="s">
        <v>10</v>
      </c>
      <c r="D20" s="76"/>
      <c r="E20" s="76">
        <f>E82*$G$82*10^-6</f>
        <v>5.5590000000000001E-4</v>
      </c>
      <c r="F20" s="76">
        <f>F82*$G$82*10^-6</f>
        <v>7.4120000000000002E-5</v>
      </c>
      <c r="G20" s="72">
        <f>D20+(E20*$K$6)+(F20*$K$7)</f>
        <v>3.5207000000000002E-2</v>
      </c>
      <c r="H20" s="77" t="s">
        <v>132</v>
      </c>
      <c r="I20" s="78"/>
    </row>
    <row r="21" spans="1:9">
      <c r="A21" s="70"/>
      <c r="B21" s="75" t="s">
        <v>158</v>
      </c>
      <c r="C21" s="74" t="s">
        <v>10</v>
      </c>
      <c r="D21" s="76"/>
      <c r="E21" s="76">
        <f t="shared" ref="E21:F21" si="10">E83*$G$83*10^-6</f>
        <v>5.0339999999999998E-4</v>
      </c>
      <c r="F21" s="76">
        <f t="shared" si="10"/>
        <v>6.7120000000000008E-5</v>
      </c>
      <c r="G21" s="72">
        <f>D21+(E21*$K$6)+(F21*$K$7)</f>
        <v>3.1882000000000001E-2</v>
      </c>
      <c r="H21" s="77" t="s">
        <v>132</v>
      </c>
      <c r="I21" s="78"/>
    </row>
    <row r="22" spans="1:9">
      <c r="A22" s="70"/>
      <c r="B22" s="75" t="s">
        <v>159</v>
      </c>
      <c r="C22" s="74" t="s">
        <v>11</v>
      </c>
      <c r="D22" s="76"/>
      <c r="E22" s="76">
        <f>E84*$G$84*10^-6</f>
        <v>2.0929999999999998E-5</v>
      </c>
      <c r="F22" s="76">
        <f>F84*$G$84*10^-6</f>
        <v>2.0929999999999997E-6</v>
      </c>
      <c r="G22" s="72">
        <f t="shared" si="9"/>
        <v>1.1406849999999998E-3</v>
      </c>
      <c r="H22" s="77" t="s">
        <v>132</v>
      </c>
      <c r="I22" s="78"/>
    </row>
    <row r="23" spans="1:9">
      <c r="A23" s="70"/>
      <c r="B23" s="75" t="s">
        <v>160</v>
      </c>
      <c r="C23" s="74" t="s">
        <v>10</v>
      </c>
      <c r="D23" s="76">
        <f>D79*$G$79*10^-6</f>
        <v>1.79088</v>
      </c>
      <c r="E23" s="76"/>
      <c r="F23" s="76"/>
      <c r="G23" s="72">
        <f>D23+(E23*$K$5)+(F23*$K$7)</f>
        <v>1.79088</v>
      </c>
      <c r="H23" s="77" t="s">
        <v>132</v>
      </c>
      <c r="I23" s="78"/>
    </row>
    <row r="24" spans="1:9">
      <c r="A24" s="70"/>
      <c r="B24" s="75" t="s">
        <v>161</v>
      </c>
      <c r="C24" s="74" t="s">
        <v>10</v>
      </c>
      <c r="D24" s="76">
        <f>D81*$G$81*10^-6</f>
        <v>0.753</v>
      </c>
      <c r="E24" s="76"/>
      <c r="F24" s="76"/>
      <c r="G24" s="72">
        <f>D24+(E24*$K$5)+(F24*$K$7)</f>
        <v>0.753</v>
      </c>
      <c r="H24" s="77" t="s">
        <v>132</v>
      </c>
      <c r="I24" s="78"/>
    </row>
    <row r="25" spans="1:9">
      <c r="A25" s="70"/>
      <c r="B25" s="75" t="s">
        <v>162</v>
      </c>
      <c r="C25" s="74" t="s">
        <v>10</v>
      </c>
      <c r="D25" s="76">
        <f>D82*$G$82*10^-6</f>
        <v>1.853</v>
      </c>
      <c r="E25" s="76"/>
      <c r="F25" s="76"/>
      <c r="G25" s="72">
        <f>D25+(E25*$K$5)+(F25*$K$7)</f>
        <v>1.853</v>
      </c>
      <c r="H25" s="77" t="s">
        <v>132</v>
      </c>
      <c r="I25" s="78"/>
    </row>
    <row r="26" spans="1:9">
      <c r="A26" s="70"/>
      <c r="B26" s="75" t="s">
        <v>163</v>
      </c>
      <c r="C26" s="74" t="s">
        <v>10</v>
      </c>
      <c r="D26" s="76">
        <f>D83*$G$83*10^-6</f>
        <v>1.6779999999999999</v>
      </c>
      <c r="E26" s="76"/>
      <c r="F26" s="76"/>
      <c r="G26" s="72">
        <f>D26+(E26*$K$5)+(F26*$K$7)</f>
        <v>1.6779999999999999</v>
      </c>
      <c r="H26" s="77" t="s">
        <v>132</v>
      </c>
      <c r="I26" s="78"/>
    </row>
    <row r="27" spans="1:9">
      <c r="A27" s="70"/>
      <c r="B27" s="75" t="s">
        <v>164</v>
      </c>
      <c r="C27" s="74" t="s">
        <v>11</v>
      </c>
      <c r="D27" s="76">
        <f>D84*$G$84*10^-6</f>
        <v>1.1427779999999998</v>
      </c>
      <c r="E27" s="76"/>
      <c r="F27" s="76"/>
      <c r="G27" s="72">
        <f>D27+(E27*$K$5)+(F27*$K$7)</f>
        <v>1.1427779999999998</v>
      </c>
      <c r="H27" s="77" t="s">
        <v>132</v>
      </c>
      <c r="I27" s="78"/>
    </row>
    <row r="28" spans="1:9">
      <c r="A28" s="70" t="s">
        <v>165</v>
      </c>
      <c r="B28" s="75"/>
      <c r="C28" s="74"/>
      <c r="D28" s="76"/>
      <c r="E28" s="76"/>
      <c r="F28" s="76"/>
      <c r="G28" s="72"/>
      <c r="H28" s="77"/>
      <c r="I28" s="78"/>
    </row>
    <row r="29" spans="1:9">
      <c r="A29" s="70"/>
      <c r="B29" s="75" t="s">
        <v>166</v>
      </c>
      <c r="C29" s="82" t="s">
        <v>139</v>
      </c>
      <c r="D29" s="76">
        <f>D90*$G$90*10^-6</f>
        <v>2.1815639999999998</v>
      </c>
      <c r="E29" s="76">
        <f>E90*$G$90*10^-6</f>
        <v>1.0388399999999999E-3</v>
      </c>
      <c r="F29" s="76">
        <f>F90*$G$90*10^-6</f>
        <v>1.0073600000000001E-4</v>
      </c>
      <c r="G29" s="72">
        <f t="shared" ref="G29:G35" si="11">D29+(E29*$K$5)+(F29*$K$7)</f>
        <v>2.2394242399999995</v>
      </c>
      <c r="H29" s="77" t="s">
        <v>167</v>
      </c>
      <c r="I29" s="78"/>
    </row>
    <row r="30" spans="1:9">
      <c r="A30" s="70"/>
      <c r="B30" s="75" t="s">
        <v>168</v>
      </c>
      <c r="C30" s="82" t="s">
        <v>139</v>
      </c>
      <c r="D30" s="76">
        <f>D91*$G$91*10^-6</f>
        <v>2.1815639999999998</v>
      </c>
      <c r="E30" s="76">
        <f t="shared" ref="E30:F30" si="12">E91*$G$91*10^-6</f>
        <v>7.8699999999999994E-4</v>
      </c>
      <c r="F30" s="76">
        <f t="shared" si="12"/>
        <v>2.5183999999999997E-4</v>
      </c>
      <c r="G30" s="72">
        <f t="shared" si="11"/>
        <v>2.2719116000000001</v>
      </c>
      <c r="H30" s="77" t="s">
        <v>167</v>
      </c>
      <c r="I30" s="78"/>
    </row>
    <row r="31" spans="1:9">
      <c r="A31" s="70"/>
      <c r="B31" s="75" t="s">
        <v>169</v>
      </c>
      <c r="C31" s="82" t="s">
        <v>139</v>
      </c>
      <c r="D31" s="76">
        <f>D92*$G$92*10^-6</f>
        <v>2.1815639999999998</v>
      </c>
      <c r="E31" s="76">
        <f t="shared" ref="E31:F31" si="13">E92*$G$92*10^-6</f>
        <v>1.1962399999999999E-4</v>
      </c>
      <c r="F31" s="76">
        <f t="shared" si="13"/>
        <v>1.7943599999999999E-4</v>
      </c>
      <c r="G31" s="72">
        <f t="shared" si="11"/>
        <v>2.2327032600000001</v>
      </c>
      <c r="H31" s="77" t="s">
        <v>167</v>
      </c>
      <c r="I31" s="78"/>
    </row>
    <row r="32" spans="1:9">
      <c r="A32" s="70"/>
      <c r="B32" s="75" t="s">
        <v>170</v>
      </c>
      <c r="C32" s="82" t="s">
        <v>139</v>
      </c>
      <c r="D32" s="76">
        <f>D93*$G$93*10^-6</f>
        <v>2.6987220000000001</v>
      </c>
      <c r="E32" s="76">
        <f t="shared" ref="E32" si="14">E93*$G$93*10^-6</f>
        <v>1.4203800000000001E-4</v>
      </c>
      <c r="F32" s="76">
        <f>F93*$G$93*10^-6</f>
        <v>1.4203800000000001E-4</v>
      </c>
      <c r="G32" s="72">
        <f t="shared" si="11"/>
        <v>2.7406232100000003</v>
      </c>
      <c r="H32" s="77" t="s">
        <v>167</v>
      </c>
      <c r="I32" s="78"/>
    </row>
    <row r="33" spans="1:9">
      <c r="A33" s="70"/>
      <c r="B33" s="75" t="s">
        <v>171</v>
      </c>
      <c r="C33" s="82" t="s">
        <v>10</v>
      </c>
      <c r="D33" s="76">
        <f>D94*$G$94*10^-6</f>
        <v>2.1261899999999998</v>
      </c>
      <c r="E33" s="76">
        <f t="shared" ref="E33:F33" si="15">E94*$G$94*10^-6</f>
        <v>3.4867999999999995E-3</v>
      </c>
      <c r="F33" s="76">
        <f t="shared" si="15"/>
        <v>1.1369999999999999E-4</v>
      </c>
      <c r="G33" s="72">
        <f t="shared" si="11"/>
        <v>2.2609244999999998</v>
      </c>
      <c r="H33" s="77" t="s">
        <v>172</v>
      </c>
      <c r="I33" s="78"/>
    </row>
    <row r="34" spans="1:9">
      <c r="A34" s="70"/>
      <c r="B34" s="75" t="s">
        <v>173</v>
      </c>
      <c r="C34" s="82" t="s">
        <v>139</v>
      </c>
      <c r="D34" s="76">
        <f>D95*$G$95*10^-6</f>
        <v>1.6797219999999999</v>
      </c>
      <c r="E34" s="76">
        <f t="shared" ref="E34:F34" si="16">E95*$G$95*10^-6</f>
        <v>1.65044E-3</v>
      </c>
      <c r="F34" s="76">
        <f t="shared" si="16"/>
        <v>5.3240000000000002E-6</v>
      </c>
      <c r="G34" s="72">
        <f t="shared" si="11"/>
        <v>1.73064606</v>
      </c>
      <c r="H34" s="77" t="s">
        <v>167</v>
      </c>
      <c r="I34" s="78"/>
    </row>
    <row r="35" spans="1:9">
      <c r="A35" s="70"/>
      <c r="B35" s="75" t="s">
        <v>173</v>
      </c>
      <c r="C35" s="74" t="s">
        <v>10</v>
      </c>
      <c r="D35" s="76">
        <f>D34/0.54</f>
        <v>3.1105962962962961</v>
      </c>
      <c r="E35" s="76">
        <f t="shared" ref="E35:F35" si="17">E34/0.54</f>
        <v>3.0563703703703703E-3</v>
      </c>
      <c r="F35" s="76">
        <f t="shared" si="17"/>
        <v>9.8592592592592585E-6</v>
      </c>
      <c r="G35" s="72">
        <f t="shared" si="11"/>
        <v>3.2049001111111108</v>
      </c>
      <c r="H35" s="77" t="s">
        <v>174</v>
      </c>
      <c r="I35" s="78"/>
    </row>
    <row r="36" spans="1:9">
      <c r="A36" s="70" t="s">
        <v>175</v>
      </c>
      <c r="B36" s="75"/>
      <c r="C36" s="74"/>
      <c r="D36" s="76"/>
      <c r="E36" s="76"/>
      <c r="F36" s="76"/>
      <c r="G36" s="72"/>
      <c r="H36" s="77"/>
      <c r="I36" s="78"/>
    </row>
    <row r="37" spans="1:9">
      <c r="A37" s="70"/>
      <c r="B37" s="83" t="s">
        <v>176</v>
      </c>
      <c r="C37" s="82"/>
      <c r="D37" s="76"/>
      <c r="E37" s="76"/>
      <c r="F37" s="76"/>
      <c r="G37" s="72"/>
      <c r="H37" s="77"/>
      <c r="I37" s="78"/>
    </row>
    <row r="38" spans="1:9">
      <c r="A38" s="70"/>
      <c r="B38" s="84" t="s">
        <v>177</v>
      </c>
      <c r="C38" s="82" t="s">
        <v>139</v>
      </c>
      <c r="D38" s="76">
        <f>D102*$G$102/(10^6)</f>
        <v>2.6987220000000001</v>
      </c>
      <c r="E38" s="76">
        <f t="shared" ref="E38:F38" si="18">E102*$G$102/(10^6)</f>
        <v>1.5114300000000004E-4</v>
      </c>
      <c r="F38" s="76">
        <f t="shared" si="18"/>
        <v>1.0416120000000001E-3</v>
      </c>
      <c r="G38" s="72">
        <f>D38+(E38*$K$5)+(F38*$K$7)</f>
        <v>2.9792834700000004</v>
      </c>
      <c r="H38" s="77" t="s">
        <v>178</v>
      </c>
      <c r="I38" s="78"/>
    </row>
    <row r="39" spans="1:9">
      <c r="A39" s="70"/>
      <c r="B39" s="84" t="s">
        <v>179</v>
      </c>
      <c r="C39" s="82" t="s">
        <v>139</v>
      </c>
      <c r="D39" s="76">
        <f>D103*$G$103/(10^6)</f>
        <v>2.6987220000000001</v>
      </c>
      <c r="E39" s="76">
        <f t="shared" ref="E39:F39" si="19">E103*$G$103/(10^6)</f>
        <v>1.5114300000000004E-4</v>
      </c>
      <c r="F39" s="76">
        <f t="shared" si="19"/>
        <v>1.0416120000000001E-3</v>
      </c>
      <c r="G39" s="72">
        <f>D39+(E39*$K$5)+(F39*$K$7)</f>
        <v>2.9792834700000004</v>
      </c>
      <c r="H39" s="77" t="s">
        <v>178</v>
      </c>
      <c r="I39" s="78"/>
    </row>
    <row r="40" spans="1:9">
      <c r="A40" s="70"/>
      <c r="B40" s="84" t="s">
        <v>180</v>
      </c>
      <c r="C40" s="82" t="s">
        <v>139</v>
      </c>
      <c r="D40" s="76">
        <f>D104*$G$104/(10^6)</f>
        <v>2.6987220000000001</v>
      </c>
      <c r="E40" s="76">
        <f t="shared" ref="E40:F40" si="20">E104*$G$104/(10^6)</f>
        <v>1.5114300000000004E-4</v>
      </c>
      <c r="F40" s="76">
        <f t="shared" si="20"/>
        <v>1.0416120000000001E-3</v>
      </c>
      <c r="G40" s="72">
        <f>D40+(E40*$K$5)+(F40*$K$7)</f>
        <v>2.9792834700000004</v>
      </c>
      <c r="H40" s="77" t="s">
        <v>178</v>
      </c>
      <c r="I40" s="78"/>
    </row>
    <row r="41" spans="1:9">
      <c r="A41" s="70"/>
      <c r="B41" s="84" t="s">
        <v>181</v>
      </c>
      <c r="C41" s="82" t="s">
        <v>139</v>
      </c>
      <c r="D41" s="76">
        <f>D105*$G$105/(10^6)</f>
        <v>2.6987220000000001</v>
      </c>
      <c r="E41" s="76">
        <f t="shared" ref="E41:F41" si="21">E105*$G$105/(10^6)</f>
        <v>1.5114300000000004E-4</v>
      </c>
      <c r="F41" s="76">
        <f t="shared" si="21"/>
        <v>1.0416120000000001E-3</v>
      </c>
      <c r="G41" s="72">
        <f>D41+(E41*$K$5)+(F41*$K$7)</f>
        <v>2.9792834700000004</v>
      </c>
      <c r="H41" s="77" t="s">
        <v>178</v>
      </c>
      <c r="I41" s="78"/>
    </row>
    <row r="42" spans="1:9">
      <c r="A42" s="70"/>
      <c r="B42" s="83" t="s">
        <v>182</v>
      </c>
      <c r="C42" s="82"/>
      <c r="D42" s="76"/>
      <c r="E42" s="76"/>
      <c r="F42" s="76"/>
      <c r="G42" s="72"/>
      <c r="H42" s="77"/>
      <c r="I42" s="78"/>
    </row>
    <row r="43" spans="1:9">
      <c r="A43" s="70"/>
      <c r="B43" s="84" t="s">
        <v>177</v>
      </c>
      <c r="C43" s="82" t="s">
        <v>139</v>
      </c>
      <c r="D43" s="76">
        <f>D107*$G$107/(10^6)</f>
        <v>2.1815639999999998</v>
      </c>
      <c r="E43" s="76">
        <f>E107*$G$107/(10^6)</f>
        <v>2.5184000000000001E-3</v>
      </c>
      <c r="F43" s="76">
        <f>F107*$G$107/(10^6)</f>
        <v>6.2960000000000007E-5</v>
      </c>
      <c r="G43" s="72">
        <f>D43+(E43*$K$5)+(F43*$K$7)</f>
        <v>2.2738003999999998</v>
      </c>
      <c r="H43" s="77" t="s">
        <v>178</v>
      </c>
      <c r="I43" s="78"/>
    </row>
    <row r="44" spans="1:9">
      <c r="A44" s="73"/>
      <c r="B44" s="84" t="s">
        <v>179</v>
      </c>
      <c r="C44" s="82" t="s">
        <v>139</v>
      </c>
      <c r="D44" s="76">
        <f>D108*$G$108/(10^6)</f>
        <v>2.1815639999999998</v>
      </c>
      <c r="E44" s="76">
        <f t="shared" ref="E44:F44" si="22">E108*$G$108/(10^6)</f>
        <v>0</v>
      </c>
      <c r="F44" s="76">
        <f t="shared" si="22"/>
        <v>0</v>
      </c>
      <c r="G44" s="72">
        <f>D44+(E44*$K$5)+(F44*$K$7)</f>
        <v>2.1815639999999998</v>
      </c>
      <c r="H44" s="77" t="s">
        <v>178</v>
      </c>
      <c r="I44" s="78"/>
    </row>
    <row r="45" spans="1:9">
      <c r="A45" s="73"/>
      <c r="B45" s="84" t="s">
        <v>180</v>
      </c>
      <c r="C45" s="82" t="s">
        <v>139</v>
      </c>
      <c r="D45" s="76">
        <f>D109*$G$109/(10^6)</f>
        <v>2.1815639999999998</v>
      </c>
      <c r="E45" s="76">
        <f t="shared" ref="E45:F45" si="23">E109*$G$109/(10^6)</f>
        <v>1.5740000000000001E-3</v>
      </c>
      <c r="F45" s="76">
        <f t="shared" si="23"/>
        <v>6.2960000000000007E-5</v>
      </c>
      <c r="G45" s="72">
        <f>D45+(E45*$K$5)+(F45*$K$7)</f>
        <v>2.2454683999999996</v>
      </c>
      <c r="H45" s="77" t="s">
        <v>178</v>
      </c>
      <c r="I45" s="78"/>
    </row>
    <row r="46" spans="1:9">
      <c r="A46" s="73"/>
      <c r="B46" s="84" t="s">
        <v>181</v>
      </c>
      <c r="C46" s="82" t="s">
        <v>139</v>
      </c>
      <c r="D46" s="76">
        <f>D110*$G$110/(10^6)</f>
        <v>2.1815639999999998</v>
      </c>
      <c r="E46" s="76">
        <f t="shared" ref="E46:F46" si="24">E110*$G$110/(10^6)</f>
        <v>3.7775999999999999E-3</v>
      </c>
      <c r="F46" s="76">
        <f t="shared" si="24"/>
        <v>6.2960000000000007E-5</v>
      </c>
      <c r="G46" s="72">
        <f>D46+(E46*$K$5)+(F46*$K$7)</f>
        <v>2.3115763999999999</v>
      </c>
      <c r="H46" s="77" t="s">
        <v>178</v>
      </c>
      <c r="I46" s="78"/>
    </row>
    <row r="47" spans="1:9">
      <c r="A47" s="70"/>
      <c r="B47" s="83" t="s">
        <v>183</v>
      </c>
      <c r="C47" s="82"/>
      <c r="D47" s="76"/>
      <c r="E47" s="76"/>
      <c r="F47" s="76"/>
      <c r="G47" s="72"/>
      <c r="H47" s="77"/>
      <c r="I47" s="78"/>
    </row>
    <row r="48" spans="1:9">
      <c r="A48" s="70"/>
      <c r="B48" s="84" t="s">
        <v>177</v>
      </c>
      <c r="C48" s="82" t="s">
        <v>139</v>
      </c>
      <c r="D48" s="76">
        <f>D112*$G$112/(10^6)</f>
        <v>2.1815639999999998</v>
      </c>
      <c r="E48" s="76">
        <f t="shared" ref="E48:F48" si="25">E112*$G$112/(10^6)</f>
        <v>4.4072E-3</v>
      </c>
      <c r="F48" s="76">
        <f t="shared" si="25"/>
        <v>1.2592000000000001E-5</v>
      </c>
      <c r="G48" s="72">
        <f>D48+(E48*$K$5)+(F48*$K$7)</f>
        <v>2.3171168799999999</v>
      </c>
      <c r="H48" s="77" t="s">
        <v>178</v>
      </c>
      <c r="I48" s="78"/>
    </row>
    <row r="49" spans="1:10">
      <c r="A49" s="73"/>
      <c r="B49" s="84" t="s">
        <v>179</v>
      </c>
      <c r="C49" s="82" t="s">
        <v>139</v>
      </c>
      <c r="D49" s="76">
        <f>D113*$G$113/(10^6)</f>
        <v>2.1815639999999998</v>
      </c>
      <c r="E49" s="76">
        <f t="shared" ref="E49:F49" si="26">E113*$G$113/(10^6)</f>
        <v>5.3516000000000006E-3</v>
      </c>
      <c r="F49" s="76">
        <f t="shared" si="26"/>
        <v>1.2592000000000001E-5</v>
      </c>
      <c r="G49" s="72">
        <f>D49+(E49*$K$5)+(F49*$K$7)</f>
        <v>2.3454488799999997</v>
      </c>
      <c r="H49" s="77" t="s">
        <v>178</v>
      </c>
      <c r="I49" s="78"/>
    </row>
    <row r="50" spans="1:10">
      <c r="A50" s="73"/>
      <c r="B50" s="84" t="s">
        <v>180</v>
      </c>
      <c r="C50" s="82" t="s">
        <v>139</v>
      </c>
      <c r="D50" s="76">
        <f>D114*$G$114/(10^6)</f>
        <v>2.1815639999999998</v>
      </c>
      <c r="E50" s="76">
        <f t="shared" ref="E50:F50" si="27">E114*$G$114/(10^6)</f>
        <v>4.0924000000000004E-3</v>
      </c>
      <c r="F50" s="76">
        <f t="shared" si="27"/>
        <v>1.2592000000000001E-5</v>
      </c>
      <c r="G50" s="72">
        <f>D50+(E50*$K$5)+(F50*$K$7)</f>
        <v>2.3076728799999997</v>
      </c>
      <c r="H50" s="77" t="s">
        <v>178</v>
      </c>
      <c r="I50" s="78"/>
    </row>
    <row r="51" spans="1:10">
      <c r="A51" s="73"/>
      <c r="B51" s="84" t="s">
        <v>181</v>
      </c>
      <c r="C51" s="82" t="s">
        <v>139</v>
      </c>
      <c r="D51" s="76">
        <f>D115*$G$115/(10^6)</f>
        <v>2.1815639999999998</v>
      </c>
      <c r="E51" s="76">
        <f t="shared" ref="E51" si="28">E115*$G$115/(10^6)</f>
        <v>5.6663999999999994E-3</v>
      </c>
      <c r="F51" s="76">
        <f>F115*$G$115/(10^6)</f>
        <v>1.2592000000000001E-5</v>
      </c>
      <c r="G51" s="72">
        <f>D51+(E51*$K$5)+(F51*$K$7)</f>
        <v>2.35489288</v>
      </c>
      <c r="H51" s="77" t="s">
        <v>178</v>
      </c>
      <c r="I51" s="78"/>
    </row>
    <row r="52" spans="1:10">
      <c r="A52" s="70" t="s">
        <v>184</v>
      </c>
      <c r="B52" s="84"/>
      <c r="C52" s="82"/>
      <c r="D52" s="76"/>
      <c r="E52" s="76"/>
      <c r="F52" s="76"/>
      <c r="G52" s="72"/>
      <c r="H52" s="77"/>
      <c r="I52" s="78"/>
    </row>
    <row r="53" spans="1:10" ht="45">
      <c r="A53" s="85"/>
      <c r="B53" s="86" t="s">
        <v>185</v>
      </c>
      <c r="C53" s="77" t="s">
        <v>8</v>
      </c>
      <c r="D53" s="76" t="s">
        <v>186</v>
      </c>
      <c r="E53" s="76" t="s">
        <v>186</v>
      </c>
      <c r="F53" s="76" t="s">
        <v>186</v>
      </c>
      <c r="G53" s="72">
        <v>0.49990000000000001</v>
      </c>
      <c r="H53" s="87" t="s">
        <v>187</v>
      </c>
      <c r="I53" s="78"/>
      <c r="J53" s="88"/>
    </row>
    <row r="54" spans="1:10">
      <c r="A54" s="89" t="s">
        <v>188</v>
      </c>
      <c r="B54" s="86"/>
      <c r="C54" s="77"/>
      <c r="D54" s="76"/>
      <c r="E54" s="76"/>
      <c r="F54" s="76"/>
      <c r="G54" s="72"/>
      <c r="H54" s="87"/>
      <c r="I54" s="78"/>
    </row>
    <row r="55" spans="1:10">
      <c r="A55" s="89"/>
      <c r="B55" s="86" t="s">
        <v>189</v>
      </c>
      <c r="C55" s="77" t="s">
        <v>10</v>
      </c>
      <c r="D55" s="76" t="s">
        <v>186</v>
      </c>
      <c r="E55" s="76" t="s">
        <v>186</v>
      </c>
      <c r="F55" s="76" t="s">
        <v>186</v>
      </c>
      <c r="G55" s="72">
        <v>1760</v>
      </c>
      <c r="H55" s="87" t="s">
        <v>190</v>
      </c>
      <c r="I55" s="78"/>
    </row>
    <row r="56" spans="1:10">
      <c r="A56" s="85"/>
      <c r="B56" s="86" t="s">
        <v>191</v>
      </c>
      <c r="C56" s="77" t="s">
        <v>10</v>
      </c>
      <c r="D56" s="76" t="s">
        <v>186</v>
      </c>
      <c r="E56" s="76" t="s">
        <v>186</v>
      </c>
      <c r="F56" s="76" t="s">
        <v>186</v>
      </c>
      <c r="G56" s="72">
        <v>677</v>
      </c>
      <c r="H56" s="87" t="s">
        <v>190</v>
      </c>
      <c r="I56" s="78"/>
    </row>
    <row r="57" spans="1:10">
      <c r="A57" s="85"/>
      <c r="B57" s="86" t="s">
        <v>192</v>
      </c>
      <c r="C57" s="77" t="s">
        <v>10</v>
      </c>
      <c r="D57" s="76" t="s">
        <v>186</v>
      </c>
      <c r="E57" s="76" t="s">
        <v>186</v>
      </c>
      <c r="F57" s="76" t="s">
        <v>186</v>
      </c>
      <c r="G57" s="72">
        <v>3170</v>
      </c>
      <c r="H57" s="87" t="s">
        <v>190</v>
      </c>
      <c r="I57" s="78"/>
    </row>
    <row r="58" spans="1:10">
      <c r="A58" s="85"/>
      <c r="B58" s="86" t="s">
        <v>193</v>
      </c>
      <c r="C58" s="77" t="s">
        <v>10</v>
      </c>
      <c r="D58" s="76" t="s">
        <v>186</v>
      </c>
      <c r="E58" s="76" t="s">
        <v>186</v>
      </c>
      <c r="F58" s="76" t="s">
        <v>186</v>
      </c>
      <c r="G58" s="72">
        <v>1120</v>
      </c>
      <c r="H58" s="87" t="s">
        <v>190</v>
      </c>
      <c r="I58" s="78"/>
    </row>
    <row r="59" spans="1:10">
      <c r="A59" s="85"/>
      <c r="B59" s="86" t="s">
        <v>194</v>
      </c>
      <c r="C59" s="77" t="s">
        <v>10</v>
      </c>
      <c r="D59" s="76" t="s">
        <v>186</v>
      </c>
      <c r="E59" s="76" t="s">
        <v>186</v>
      </c>
      <c r="F59" s="76" t="s">
        <v>186</v>
      </c>
      <c r="G59" s="72">
        <v>1300</v>
      </c>
      <c r="H59" s="87" t="s">
        <v>190</v>
      </c>
      <c r="I59" s="78"/>
    </row>
    <row r="60" spans="1:10">
      <c r="A60" s="85"/>
      <c r="B60" s="86" t="s">
        <v>195</v>
      </c>
      <c r="C60" s="77" t="s">
        <v>10</v>
      </c>
      <c r="D60" s="76" t="s">
        <v>186</v>
      </c>
      <c r="E60" s="76" t="s">
        <v>186</v>
      </c>
      <c r="F60" s="76" t="s">
        <v>186</v>
      </c>
      <c r="G60" s="72">
        <v>328</v>
      </c>
      <c r="H60" s="87" t="s">
        <v>190</v>
      </c>
      <c r="I60" s="78"/>
    </row>
    <row r="61" spans="1:10">
      <c r="A61" s="85"/>
      <c r="B61" s="86" t="s">
        <v>196</v>
      </c>
      <c r="C61" s="77" t="s">
        <v>10</v>
      </c>
      <c r="D61" s="76" t="s">
        <v>186</v>
      </c>
      <c r="E61" s="76" t="s">
        <v>186</v>
      </c>
      <c r="F61" s="76" t="s">
        <v>186</v>
      </c>
      <c r="G61" s="72">
        <v>4800</v>
      </c>
      <c r="H61" s="87" t="s">
        <v>190</v>
      </c>
      <c r="I61" s="78"/>
    </row>
    <row r="62" spans="1:10">
      <c r="A62" s="90"/>
      <c r="B62" s="91"/>
      <c r="C62" s="92"/>
      <c r="D62" s="93"/>
      <c r="E62" s="93"/>
      <c r="F62" s="93"/>
      <c r="G62" s="94"/>
      <c r="H62" s="95"/>
      <c r="I62" s="78"/>
    </row>
    <row r="63" spans="1:10">
      <c r="A63" s="65" t="s">
        <v>197</v>
      </c>
      <c r="B63" s="96"/>
      <c r="C63" s="79"/>
      <c r="D63" s="93"/>
      <c r="E63" s="97" t="s">
        <v>198</v>
      </c>
      <c r="F63" s="93"/>
      <c r="G63" s="94"/>
      <c r="H63" s="92"/>
      <c r="I63" s="78"/>
    </row>
    <row r="64" spans="1:10">
      <c r="B64" s="96"/>
      <c r="C64" s="79"/>
      <c r="D64" s="93"/>
      <c r="E64" s="93"/>
      <c r="F64" s="93"/>
      <c r="G64" s="94"/>
      <c r="H64" s="92"/>
      <c r="I64" s="78"/>
    </row>
    <row r="65" spans="1:12" s="103" customFormat="1">
      <c r="A65" s="98" t="s">
        <v>128</v>
      </c>
      <c r="B65" s="99"/>
      <c r="C65" s="99"/>
      <c r="D65" s="100"/>
      <c r="E65" s="101"/>
      <c r="F65" s="100"/>
      <c r="G65" s="102"/>
    </row>
    <row r="66" spans="1:12">
      <c r="D66" s="104"/>
      <c r="E66" s="105" t="s">
        <v>199</v>
      </c>
      <c r="F66" s="105"/>
      <c r="G66" s="106" t="s">
        <v>200</v>
      </c>
    </row>
    <row r="67" spans="1:12" ht="14.25" customHeight="1">
      <c r="B67" s="75"/>
      <c r="C67" s="74"/>
      <c r="D67" s="318" t="s">
        <v>201</v>
      </c>
      <c r="E67" s="318"/>
      <c r="F67" s="318"/>
      <c r="G67" s="108" t="s">
        <v>202</v>
      </c>
    </row>
    <row r="68" spans="1:12">
      <c r="B68" s="75"/>
      <c r="C68" s="74" t="s">
        <v>203</v>
      </c>
      <c r="D68" s="107" t="s">
        <v>127</v>
      </c>
      <c r="E68" s="74" t="s">
        <v>133</v>
      </c>
      <c r="F68" s="74" t="s">
        <v>135</v>
      </c>
      <c r="G68" s="108" t="s">
        <v>204</v>
      </c>
    </row>
    <row r="69" spans="1:12">
      <c r="B69" s="75" t="s">
        <v>130</v>
      </c>
      <c r="C69" s="74" t="s">
        <v>131</v>
      </c>
      <c r="D69" s="109">
        <v>56100</v>
      </c>
      <c r="E69" s="110">
        <v>1</v>
      </c>
      <c r="F69" s="110">
        <v>0.1</v>
      </c>
      <c r="G69" s="108">
        <v>1.02</v>
      </c>
      <c r="H69" s="65" t="s">
        <v>205</v>
      </c>
    </row>
    <row r="70" spans="1:12">
      <c r="B70" s="75" t="s">
        <v>136</v>
      </c>
      <c r="C70" s="74" t="s">
        <v>10</v>
      </c>
      <c r="D70" s="109">
        <v>101000</v>
      </c>
      <c r="E70" s="110">
        <v>1</v>
      </c>
      <c r="F70" s="110">
        <v>1.5</v>
      </c>
      <c r="G70" s="108">
        <v>10.47</v>
      </c>
    </row>
    <row r="71" spans="1:12">
      <c r="B71" s="75" t="s">
        <v>206</v>
      </c>
      <c r="C71" s="74" t="s">
        <v>139</v>
      </c>
      <c r="D71" s="109">
        <v>77400</v>
      </c>
      <c r="E71" s="110">
        <v>3</v>
      </c>
      <c r="F71" s="110">
        <v>0.6</v>
      </c>
      <c r="G71" s="108">
        <v>41.468972149500026</v>
      </c>
      <c r="H71" s="65" t="s">
        <v>207</v>
      </c>
      <c r="K71" s="79"/>
      <c r="L71" s="111"/>
    </row>
    <row r="72" spans="1:12">
      <c r="B72" s="75" t="s">
        <v>208</v>
      </c>
      <c r="C72" s="74" t="s">
        <v>139</v>
      </c>
      <c r="D72" s="109">
        <v>77400</v>
      </c>
      <c r="E72" s="110">
        <v>3</v>
      </c>
      <c r="F72" s="110">
        <v>0.6</v>
      </c>
      <c r="G72" s="108">
        <v>41.800259702100021</v>
      </c>
      <c r="H72" s="65" t="s">
        <v>207</v>
      </c>
      <c r="K72" s="79"/>
      <c r="L72" s="111"/>
    </row>
    <row r="73" spans="1:12">
      <c r="B73" s="75" t="s">
        <v>144</v>
      </c>
      <c r="C73" s="74" t="s">
        <v>139</v>
      </c>
      <c r="D73" s="109">
        <v>74100</v>
      </c>
      <c r="E73" s="110">
        <v>3</v>
      </c>
      <c r="F73" s="110">
        <v>0.6</v>
      </c>
      <c r="G73" s="108">
        <v>36.42</v>
      </c>
    </row>
    <row r="74" spans="1:12">
      <c r="B74" s="75" t="s">
        <v>145</v>
      </c>
      <c r="C74" s="74" t="s">
        <v>10</v>
      </c>
      <c r="D74" s="109">
        <v>98300</v>
      </c>
      <c r="E74" s="110">
        <v>1</v>
      </c>
      <c r="F74" s="110">
        <v>1.5</v>
      </c>
      <c r="G74" s="108">
        <v>31.4</v>
      </c>
    </row>
    <row r="75" spans="1:12">
      <c r="B75" s="112" t="s">
        <v>146</v>
      </c>
      <c r="C75" s="110" t="s">
        <v>10</v>
      </c>
      <c r="D75" s="109">
        <v>96100</v>
      </c>
      <c r="E75" s="110">
        <v>1</v>
      </c>
      <c r="F75" s="110">
        <v>1.5</v>
      </c>
      <c r="G75" s="108">
        <v>26.37</v>
      </c>
    </row>
    <row r="76" spans="1:12">
      <c r="B76" s="75" t="s">
        <v>149</v>
      </c>
      <c r="C76" s="74" t="s">
        <v>139</v>
      </c>
      <c r="D76" s="109">
        <v>71500</v>
      </c>
      <c r="E76" s="110">
        <v>3</v>
      </c>
      <c r="F76" s="110">
        <v>0.6</v>
      </c>
      <c r="G76" s="108">
        <v>34.53</v>
      </c>
    </row>
    <row r="77" spans="1:12">
      <c r="B77" s="75" t="s">
        <v>151</v>
      </c>
      <c r="C77" s="74" t="s">
        <v>139</v>
      </c>
      <c r="D77" s="109">
        <v>63100</v>
      </c>
      <c r="E77" s="110">
        <v>1</v>
      </c>
      <c r="F77" s="110">
        <v>0.1</v>
      </c>
      <c r="G77" s="108">
        <v>26.62</v>
      </c>
    </row>
    <row r="78" spans="1:12">
      <c r="B78" s="75" t="s">
        <v>154</v>
      </c>
      <c r="C78" s="74" t="s">
        <v>139</v>
      </c>
      <c r="D78" s="109">
        <v>69300</v>
      </c>
      <c r="E78" s="110">
        <v>3</v>
      </c>
      <c r="F78" s="110">
        <v>0.6</v>
      </c>
      <c r="G78" s="108">
        <f>G90</f>
        <v>31.48</v>
      </c>
    </row>
    <row r="79" spans="1:12">
      <c r="B79" s="75" t="s">
        <v>209</v>
      </c>
      <c r="C79" s="74" t="s">
        <v>10</v>
      </c>
      <c r="D79" s="109">
        <v>112000</v>
      </c>
      <c r="E79" s="110">
        <v>30</v>
      </c>
      <c r="F79" s="110">
        <v>4</v>
      </c>
      <c r="G79" s="108">
        <v>15.99</v>
      </c>
    </row>
    <row r="80" spans="1:12">
      <c r="B80" s="75" t="s">
        <v>210</v>
      </c>
      <c r="C80" s="74"/>
      <c r="D80" s="109"/>
      <c r="E80" s="110"/>
      <c r="F80" s="110"/>
      <c r="G80" s="108"/>
    </row>
    <row r="81" spans="1:8">
      <c r="B81" s="75" t="s">
        <v>156</v>
      </c>
      <c r="C81" s="74" t="s">
        <v>10</v>
      </c>
      <c r="D81" s="109">
        <v>100000</v>
      </c>
      <c r="E81" s="110">
        <v>30</v>
      </c>
      <c r="F81" s="110">
        <v>4</v>
      </c>
      <c r="G81" s="108">
        <v>7.53</v>
      </c>
    </row>
    <row r="82" spans="1:8">
      <c r="B82" s="75" t="s">
        <v>157</v>
      </c>
      <c r="C82" s="74" t="s">
        <v>10</v>
      </c>
      <c r="D82" s="109">
        <v>100000</v>
      </c>
      <c r="E82" s="110">
        <v>30</v>
      </c>
      <c r="F82" s="110">
        <v>4</v>
      </c>
      <c r="G82" s="108">
        <v>18.53</v>
      </c>
    </row>
    <row r="83" spans="1:8">
      <c r="B83" s="75" t="s">
        <v>158</v>
      </c>
      <c r="C83" s="74" t="s">
        <v>10</v>
      </c>
      <c r="D83" s="109">
        <v>100000</v>
      </c>
      <c r="E83" s="110">
        <v>30</v>
      </c>
      <c r="F83" s="110">
        <v>4</v>
      </c>
      <c r="G83" s="108">
        <v>16.78</v>
      </c>
    </row>
    <row r="84" spans="1:8" ht="17.25">
      <c r="B84" s="75" t="s">
        <v>159</v>
      </c>
      <c r="C84" s="74" t="s">
        <v>211</v>
      </c>
      <c r="D84" s="109">
        <v>54600</v>
      </c>
      <c r="E84" s="110">
        <v>1</v>
      </c>
      <c r="F84" s="110">
        <v>0.1</v>
      </c>
      <c r="G84" s="108">
        <v>20.93</v>
      </c>
    </row>
    <row r="85" spans="1:8">
      <c r="D85" s="104"/>
      <c r="E85" s="104"/>
      <c r="F85" s="104"/>
      <c r="G85" s="106"/>
    </row>
    <row r="86" spans="1:8" s="103" customFormat="1">
      <c r="A86" s="98" t="s">
        <v>165</v>
      </c>
      <c r="B86" s="99"/>
      <c r="C86" s="99"/>
      <c r="D86" s="100"/>
      <c r="E86" s="101"/>
      <c r="F86" s="100"/>
      <c r="G86" s="102"/>
    </row>
    <row r="87" spans="1:8">
      <c r="D87" s="319" t="s">
        <v>199</v>
      </c>
      <c r="E87" s="319"/>
      <c r="F87" s="319"/>
      <c r="G87" s="106" t="s">
        <v>200</v>
      </c>
    </row>
    <row r="88" spans="1:8">
      <c r="B88" s="75"/>
      <c r="C88" s="73"/>
      <c r="D88" s="320" t="s">
        <v>201</v>
      </c>
      <c r="E88" s="321"/>
      <c r="F88" s="322"/>
      <c r="G88" s="108" t="s">
        <v>202</v>
      </c>
    </row>
    <row r="89" spans="1:8">
      <c r="B89" s="75"/>
      <c r="C89" s="82" t="s">
        <v>203</v>
      </c>
      <c r="D89" s="74" t="s">
        <v>127</v>
      </c>
      <c r="E89" s="107" t="s">
        <v>133</v>
      </c>
      <c r="F89" s="74" t="s">
        <v>135</v>
      </c>
      <c r="G89" s="108" t="s">
        <v>204</v>
      </c>
    </row>
    <row r="90" spans="1:8">
      <c r="B90" s="75" t="s">
        <v>166</v>
      </c>
      <c r="C90" s="82" t="s">
        <v>139</v>
      </c>
      <c r="D90" s="74">
        <v>69300</v>
      </c>
      <c r="E90" s="113">
        <v>33</v>
      </c>
      <c r="F90" s="74">
        <v>3.2</v>
      </c>
      <c r="G90" s="108">
        <v>31.48</v>
      </c>
      <c r="H90" s="65" t="s">
        <v>212</v>
      </c>
    </row>
    <row r="91" spans="1:8">
      <c r="B91" s="75" t="s">
        <v>213</v>
      </c>
      <c r="C91" s="82" t="s">
        <v>139</v>
      </c>
      <c r="D91" s="74">
        <v>69300</v>
      </c>
      <c r="E91" s="113">
        <v>25</v>
      </c>
      <c r="F91" s="74">
        <v>8</v>
      </c>
      <c r="G91" s="108">
        <v>31.48</v>
      </c>
    </row>
    <row r="92" spans="1:8">
      <c r="B92" s="75" t="s">
        <v>169</v>
      </c>
      <c r="C92" s="82" t="s">
        <v>139</v>
      </c>
      <c r="D92" s="74">
        <v>69300</v>
      </c>
      <c r="E92" s="113">
        <v>3.8</v>
      </c>
      <c r="F92" s="74">
        <v>5.7</v>
      </c>
      <c r="G92" s="108">
        <v>31.48</v>
      </c>
    </row>
    <row r="93" spans="1:8">
      <c r="B93" s="75" t="s">
        <v>170</v>
      </c>
      <c r="C93" s="82" t="s">
        <v>139</v>
      </c>
      <c r="D93" s="74">
        <v>74100</v>
      </c>
      <c r="E93" s="113">
        <v>3.9</v>
      </c>
      <c r="F93" s="74">
        <v>3.9</v>
      </c>
      <c r="G93" s="108">
        <f>G73</f>
        <v>36.42</v>
      </c>
    </row>
    <row r="94" spans="1:8">
      <c r="B94" s="75" t="s">
        <v>171</v>
      </c>
      <c r="C94" s="82" t="s">
        <v>10</v>
      </c>
      <c r="D94" s="74">
        <v>56100</v>
      </c>
      <c r="E94" s="113">
        <v>92</v>
      </c>
      <c r="F94" s="74">
        <v>3</v>
      </c>
      <c r="G94" s="108">
        <v>37.9</v>
      </c>
      <c r="H94" s="65" t="s">
        <v>207</v>
      </c>
    </row>
    <row r="95" spans="1:8">
      <c r="B95" s="75" t="s">
        <v>173</v>
      </c>
      <c r="C95" s="82" t="s">
        <v>139</v>
      </c>
      <c r="D95" s="74">
        <v>63100</v>
      </c>
      <c r="E95" s="113">
        <v>62</v>
      </c>
      <c r="F95" s="74">
        <v>0.2</v>
      </c>
      <c r="G95" s="108">
        <f>G77</f>
        <v>26.62</v>
      </c>
    </row>
    <row r="96" spans="1:8">
      <c r="D96" s="104"/>
      <c r="E96" s="104"/>
      <c r="F96" s="104"/>
    </row>
    <row r="97" spans="1:7" s="103" customFormat="1">
      <c r="A97" s="98" t="s">
        <v>214</v>
      </c>
      <c r="B97" s="99"/>
      <c r="C97" s="99"/>
      <c r="D97" s="100"/>
      <c r="E97" s="101"/>
      <c r="F97" s="100"/>
      <c r="G97" s="102"/>
    </row>
    <row r="98" spans="1:7">
      <c r="D98" s="319" t="s">
        <v>199</v>
      </c>
      <c r="E98" s="319"/>
      <c r="F98" s="319"/>
      <c r="G98" s="106" t="s">
        <v>200</v>
      </c>
    </row>
    <row r="99" spans="1:7">
      <c r="B99" s="75"/>
      <c r="C99" s="73"/>
      <c r="D99" s="320" t="s">
        <v>201</v>
      </c>
      <c r="E99" s="321"/>
      <c r="F99" s="322"/>
      <c r="G99" s="108" t="s">
        <v>202</v>
      </c>
    </row>
    <row r="100" spans="1:7">
      <c r="B100" s="75"/>
      <c r="C100" s="82" t="s">
        <v>203</v>
      </c>
      <c r="D100" s="74" t="s">
        <v>127</v>
      </c>
      <c r="E100" s="107" t="s">
        <v>133</v>
      </c>
      <c r="F100" s="74" t="s">
        <v>135</v>
      </c>
      <c r="G100" s="108" t="s">
        <v>204</v>
      </c>
    </row>
    <row r="101" spans="1:7">
      <c r="B101" s="83" t="s">
        <v>176</v>
      </c>
      <c r="C101" s="82"/>
      <c r="D101" s="74"/>
      <c r="E101" s="113"/>
      <c r="F101" s="74"/>
      <c r="G101" s="108"/>
    </row>
    <row r="102" spans="1:7">
      <c r="B102" s="84" t="s">
        <v>177</v>
      </c>
      <c r="C102" s="82" t="s">
        <v>139</v>
      </c>
      <c r="D102" s="74">
        <v>74100</v>
      </c>
      <c r="E102" s="113">
        <v>4.1500000000000004</v>
      </c>
      <c r="F102" s="74">
        <v>28.6</v>
      </c>
      <c r="G102" s="108">
        <v>36.42</v>
      </c>
    </row>
    <row r="103" spans="1:7">
      <c r="B103" s="84" t="s">
        <v>179</v>
      </c>
      <c r="C103" s="82" t="s">
        <v>139</v>
      </c>
      <c r="D103" s="74">
        <v>74100</v>
      </c>
      <c r="E103" s="113">
        <v>4.1500000000000004</v>
      </c>
      <c r="F103" s="74">
        <v>28.6</v>
      </c>
      <c r="G103" s="108">
        <v>36.42</v>
      </c>
    </row>
    <row r="104" spans="1:7">
      <c r="B104" s="84" t="s">
        <v>180</v>
      </c>
      <c r="C104" s="82" t="s">
        <v>139</v>
      </c>
      <c r="D104" s="74">
        <v>74100</v>
      </c>
      <c r="E104" s="113">
        <v>4.1500000000000004</v>
      </c>
      <c r="F104" s="74">
        <v>28.6</v>
      </c>
      <c r="G104" s="108">
        <v>36.42</v>
      </c>
    </row>
    <row r="105" spans="1:7">
      <c r="B105" s="84" t="s">
        <v>181</v>
      </c>
      <c r="C105" s="82" t="s">
        <v>139</v>
      </c>
      <c r="D105" s="74">
        <v>74100</v>
      </c>
      <c r="E105" s="113">
        <v>4.1500000000000004</v>
      </c>
      <c r="F105" s="74">
        <v>28.6</v>
      </c>
      <c r="G105" s="108">
        <v>36.42</v>
      </c>
    </row>
    <row r="106" spans="1:7">
      <c r="B106" s="83" t="s">
        <v>182</v>
      </c>
      <c r="C106" s="82"/>
      <c r="D106" s="74"/>
      <c r="E106" s="113"/>
      <c r="F106" s="74"/>
      <c r="G106" s="108"/>
    </row>
    <row r="107" spans="1:7">
      <c r="B107" s="84" t="s">
        <v>177</v>
      </c>
      <c r="C107" s="82" t="s">
        <v>139</v>
      </c>
      <c r="D107" s="114">
        <v>69300</v>
      </c>
      <c r="E107" s="114">
        <v>80</v>
      </c>
      <c r="F107" s="114">
        <v>2</v>
      </c>
      <c r="G107" s="108">
        <v>31.48</v>
      </c>
    </row>
    <row r="108" spans="1:7">
      <c r="B108" s="84" t="s">
        <v>179</v>
      </c>
      <c r="C108" s="82" t="s">
        <v>139</v>
      </c>
      <c r="D108" s="114">
        <v>69300</v>
      </c>
      <c r="E108" s="114"/>
      <c r="F108" s="114"/>
      <c r="G108" s="108">
        <v>31.48</v>
      </c>
    </row>
    <row r="109" spans="1:7">
      <c r="B109" s="84" t="s">
        <v>180</v>
      </c>
      <c r="C109" s="82" t="s">
        <v>139</v>
      </c>
      <c r="D109" s="114">
        <v>69300</v>
      </c>
      <c r="E109" s="114">
        <v>50</v>
      </c>
      <c r="F109" s="114">
        <v>2</v>
      </c>
      <c r="G109" s="108">
        <v>31.48</v>
      </c>
    </row>
    <row r="110" spans="1:7">
      <c r="B110" s="84" t="s">
        <v>181</v>
      </c>
      <c r="C110" s="82" t="s">
        <v>139</v>
      </c>
      <c r="D110" s="114">
        <v>69300</v>
      </c>
      <c r="E110" s="114">
        <v>120</v>
      </c>
      <c r="F110" s="114">
        <v>2</v>
      </c>
      <c r="G110" s="108">
        <v>31.48</v>
      </c>
    </row>
    <row r="111" spans="1:7">
      <c r="B111" s="83" t="s">
        <v>183</v>
      </c>
      <c r="C111" s="73"/>
      <c r="D111" s="115"/>
      <c r="E111" s="115"/>
      <c r="F111" s="115"/>
      <c r="G111" s="116"/>
    </row>
    <row r="112" spans="1:7">
      <c r="B112" s="84" t="s">
        <v>177</v>
      </c>
      <c r="C112" s="82" t="s">
        <v>139</v>
      </c>
      <c r="D112" s="114">
        <v>69300</v>
      </c>
      <c r="E112" s="114">
        <v>140</v>
      </c>
      <c r="F112" s="114">
        <v>0.4</v>
      </c>
      <c r="G112" s="108">
        <v>31.48</v>
      </c>
    </row>
    <row r="113" spans="2:7">
      <c r="B113" s="84" t="s">
        <v>179</v>
      </c>
      <c r="C113" s="82" t="s">
        <v>139</v>
      </c>
      <c r="D113" s="114">
        <v>69300</v>
      </c>
      <c r="E113" s="114">
        <v>170</v>
      </c>
      <c r="F113" s="114">
        <v>0.4</v>
      </c>
      <c r="G113" s="108">
        <v>31.48</v>
      </c>
    </row>
    <row r="114" spans="2:7">
      <c r="B114" s="84" t="s">
        <v>180</v>
      </c>
      <c r="C114" s="82" t="s">
        <v>139</v>
      </c>
      <c r="D114" s="114">
        <v>69300</v>
      </c>
      <c r="E114" s="114">
        <v>130</v>
      </c>
      <c r="F114" s="114">
        <v>0.4</v>
      </c>
      <c r="G114" s="108">
        <v>31.48</v>
      </c>
    </row>
    <row r="115" spans="2:7">
      <c r="B115" s="84" t="s">
        <v>181</v>
      </c>
      <c r="C115" s="82" t="s">
        <v>139</v>
      </c>
      <c r="D115" s="114">
        <v>69300</v>
      </c>
      <c r="E115" s="114">
        <v>180</v>
      </c>
      <c r="F115" s="114">
        <v>0.4</v>
      </c>
      <c r="G115" s="108">
        <v>31.48</v>
      </c>
    </row>
    <row r="116" spans="2:7">
      <c r="D116" s="104"/>
      <c r="E116" s="104"/>
      <c r="F116" s="104"/>
    </row>
    <row r="117" spans="2:7">
      <c r="D117" s="104"/>
      <c r="E117" s="104"/>
      <c r="F117" s="104"/>
    </row>
    <row r="118" spans="2:7">
      <c r="D118" s="104"/>
      <c r="E118" s="104"/>
      <c r="F118" s="104"/>
    </row>
    <row r="119" spans="2:7">
      <c r="D119" s="104"/>
      <c r="E119" s="104"/>
      <c r="F119" s="104"/>
    </row>
    <row r="120" spans="2:7">
      <c r="D120" s="104"/>
      <c r="E120" s="104"/>
      <c r="F120" s="104"/>
    </row>
    <row r="121" spans="2:7">
      <c r="D121" s="104"/>
      <c r="E121" s="104"/>
      <c r="F121" s="104"/>
    </row>
    <row r="122" spans="2:7">
      <c r="D122" s="104"/>
      <c r="E122" s="104"/>
      <c r="F122" s="104"/>
    </row>
    <row r="123" spans="2:7">
      <c r="D123" s="104"/>
      <c r="E123" s="104"/>
      <c r="F123" s="104"/>
    </row>
    <row r="124" spans="2:7">
      <c r="D124" s="104"/>
      <c r="E124" s="104"/>
      <c r="F124" s="104"/>
    </row>
    <row r="125" spans="2:7">
      <c r="D125" s="104"/>
      <c r="E125" s="104"/>
      <c r="F125" s="104"/>
    </row>
    <row r="126" spans="2:7">
      <c r="D126" s="104"/>
      <c r="E126" s="104"/>
      <c r="F126" s="104"/>
    </row>
    <row r="127" spans="2:7">
      <c r="D127" s="104"/>
      <c r="E127" s="104"/>
      <c r="F127" s="104"/>
    </row>
    <row r="128" spans="2:7">
      <c r="D128" s="104"/>
      <c r="E128" s="104"/>
      <c r="F128" s="104"/>
    </row>
    <row r="129" spans="4:6">
      <c r="D129" s="104"/>
      <c r="E129" s="104"/>
      <c r="F129" s="104"/>
    </row>
    <row r="130" spans="4:6">
      <c r="D130" s="104"/>
      <c r="E130" s="104"/>
      <c r="F130" s="104"/>
    </row>
    <row r="131" spans="4:6">
      <c r="D131" s="104"/>
      <c r="E131" s="104"/>
      <c r="F131" s="104"/>
    </row>
    <row r="132" spans="4:6">
      <c r="D132" s="104"/>
      <c r="E132" s="104"/>
      <c r="F132" s="104"/>
    </row>
    <row r="133" spans="4:6">
      <c r="D133" s="104"/>
      <c r="E133" s="104"/>
      <c r="F133" s="104"/>
    </row>
    <row r="134" spans="4:6">
      <c r="D134" s="104"/>
      <c r="E134" s="104"/>
      <c r="F134" s="104"/>
    </row>
    <row r="135" spans="4:6">
      <c r="D135" s="104"/>
      <c r="E135" s="104"/>
      <c r="F135" s="104"/>
    </row>
    <row r="136" spans="4:6">
      <c r="D136" s="104"/>
      <c r="E136" s="104"/>
      <c r="F136" s="104"/>
    </row>
    <row r="137" spans="4:6">
      <c r="D137" s="104"/>
      <c r="E137" s="104"/>
      <c r="F137" s="104"/>
    </row>
    <row r="138" spans="4:6">
      <c r="D138" s="104"/>
      <c r="E138" s="104"/>
      <c r="F138" s="104"/>
    </row>
    <row r="139" spans="4:6">
      <c r="D139" s="104"/>
      <c r="E139" s="104"/>
      <c r="F139" s="104"/>
    </row>
    <row r="140" spans="4:6">
      <c r="D140" s="104"/>
      <c r="E140" s="104"/>
      <c r="F140" s="104"/>
    </row>
    <row r="141" spans="4:6">
      <c r="D141" s="104"/>
      <c r="E141" s="104"/>
      <c r="F141" s="104"/>
    </row>
    <row r="142" spans="4:6">
      <c r="D142" s="104"/>
      <c r="E142" s="104"/>
      <c r="F142" s="104"/>
    </row>
    <row r="143" spans="4:6">
      <c r="D143" s="104"/>
      <c r="E143" s="104"/>
      <c r="F143" s="104"/>
    </row>
    <row r="144" spans="4:6">
      <c r="D144" s="104"/>
      <c r="E144" s="104"/>
      <c r="F144" s="104"/>
    </row>
    <row r="145" spans="4:6">
      <c r="D145" s="104"/>
      <c r="E145" s="104"/>
      <c r="F145" s="104"/>
    </row>
    <row r="146" spans="4:6">
      <c r="D146" s="104"/>
      <c r="E146" s="104"/>
      <c r="F146" s="104"/>
    </row>
    <row r="147" spans="4:6">
      <c r="D147" s="104"/>
      <c r="E147" s="104"/>
      <c r="F147" s="104"/>
    </row>
    <row r="148" spans="4:6">
      <c r="D148" s="104"/>
      <c r="E148" s="104"/>
      <c r="F148" s="104"/>
    </row>
    <row r="149" spans="4:6">
      <c r="D149" s="104"/>
      <c r="E149" s="104"/>
      <c r="F149" s="104"/>
    </row>
    <row r="150" spans="4:6">
      <c r="D150" s="104"/>
      <c r="E150" s="104"/>
      <c r="F150" s="104"/>
    </row>
    <row r="151" spans="4:6">
      <c r="D151" s="104"/>
      <c r="E151" s="104"/>
      <c r="F151" s="104"/>
    </row>
    <row r="152" spans="4:6">
      <c r="D152" s="104"/>
      <c r="E152" s="104"/>
      <c r="F152" s="104"/>
    </row>
    <row r="153" spans="4:6">
      <c r="D153" s="104"/>
      <c r="E153" s="104"/>
      <c r="F153" s="104"/>
    </row>
    <row r="154" spans="4:6">
      <c r="D154" s="104"/>
      <c r="E154" s="104"/>
      <c r="F154" s="104"/>
    </row>
    <row r="155" spans="4:6">
      <c r="D155" s="104"/>
      <c r="E155" s="104"/>
      <c r="F155" s="104"/>
    </row>
    <row r="156" spans="4:6">
      <c r="D156" s="104"/>
      <c r="E156" s="104"/>
      <c r="F156" s="104"/>
    </row>
    <row r="157" spans="4:6">
      <c r="D157" s="104"/>
      <c r="E157" s="104"/>
      <c r="F157" s="104"/>
    </row>
    <row r="158" spans="4:6">
      <c r="D158" s="104"/>
      <c r="E158" s="104"/>
      <c r="F158" s="104"/>
    </row>
    <row r="159" spans="4:6">
      <c r="D159" s="104"/>
      <c r="E159" s="104"/>
      <c r="F159" s="104"/>
    </row>
    <row r="160" spans="4:6">
      <c r="D160" s="104"/>
      <c r="E160" s="104"/>
      <c r="F160" s="104"/>
    </row>
    <row r="161" spans="4:6">
      <c r="D161" s="104"/>
      <c r="E161" s="104"/>
      <c r="F161" s="104"/>
    </row>
    <row r="162" spans="4:6">
      <c r="D162" s="104"/>
      <c r="E162" s="104"/>
      <c r="F162" s="104"/>
    </row>
    <row r="163" spans="4:6">
      <c r="D163" s="104"/>
      <c r="E163" s="104"/>
      <c r="F163" s="104"/>
    </row>
    <row r="164" spans="4:6">
      <c r="D164" s="104"/>
      <c r="E164" s="104"/>
      <c r="F164" s="104"/>
    </row>
    <row r="165" spans="4:6">
      <c r="D165" s="104"/>
      <c r="E165" s="104"/>
      <c r="F165" s="104"/>
    </row>
    <row r="166" spans="4:6">
      <c r="D166" s="104"/>
      <c r="E166" s="104"/>
      <c r="F166" s="104"/>
    </row>
    <row r="167" spans="4:6">
      <c r="D167" s="104"/>
      <c r="E167" s="104"/>
      <c r="F167" s="104"/>
    </row>
    <row r="168" spans="4:6">
      <c r="D168" s="104"/>
      <c r="E168" s="104"/>
      <c r="F168" s="104"/>
    </row>
    <row r="169" spans="4:6">
      <c r="D169" s="104"/>
      <c r="E169" s="104"/>
      <c r="F169" s="104"/>
    </row>
    <row r="170" spans="4:6">
      <c r="D170" s="104"/>
      <c r="E170" s="104"/>
      <c r="F170" s="104"/>
    </row>
    <row r="171" spans="4:6">
      <c r="D171" s="104"/>
      <c r="E171" s="104"/>
      <c r="F171" s="104"/>
    </row>
    <row r="172" spans="4:6">
      <c r="D172" s="104"/>
      <c r="E172" s="104"/>
      <c r="F172" s="104"/>
    </row>
    <row r="173" spans="4:6">
      <c r="D173" s="104"/>
      <c r="E173" s="104"/>
      <c r="F173" s="104"/>
    </row>
    <row r="174" spans="4:6">
      <c r="D174" s="104"/>
      <c r="E174" s="104"/>
      <c r="F174" s="104"/>
    </row>
    <row r="175" spans="4:6">
      <c r="D175" s="104"/>
      <c r="E175" s="104"/>
      <c r="F175" s="104"/>
    </row>
    <row r="176" spans="4:6">
      <c r="D176" s="104"/>
      <c r="E176" s="104"/>
      <c r="F176" s="104"/>
    </row>
    <row r="177" spans="4:6">
      <c r="D177" s="104"/>
      <c r="E177" s="104"/>
      <c r="F177" s="104"/>
    </row>
    <row r="178" spans="4:6">
      <c r="D178" s="104"/>
      <c r="E178" s="104"/>
      <c r="F178" s="104"/>
    </row>
    <row r="179" spans="4:6">
      <c r="D179" s="104"/>
      <c r="E179" s="104"/>
      <c r="F179" s="104"/>
    </row>
    <row r="180" spans="4:6">
      <c r="D180" s="104"/>
      <c r="E180" s="104"/>
      <c r="F180" s="104"/>
    </row>
    <row r="181" spans="4:6">
      <c r="D181" s="104"/>
      <c r="E181" s="104"/>
      <c r="F181" s="104"/>
    </row>
    <row r="182" spans="4:6">
      <c r="D182" s="104"/>
      <c r="E182" s="104"/>
      <c r="F182" s="104"/>
    </row>
    <row r="183" spans="4:6">
      <c r="D183" s="104"/>
      <c r="E183" s="104"/>
      <c r="F183" s="104"/>
    </row>
    <row r="184" spans="4:6">
      <c r="D184" s="104"/>
      <c r="E184" s="104"/>
      <c r="F184" s="104"/>
    </row>
  </sheetData>
  <mergeCells count="11">
    <mergeCell ref="D67:F67"/>
    <mergeCell ref="D87:F87"/>
    <mergeCell ref="D88:F88"/>
    <mergeCell ref="D98:F98"/>
    <mergeCell ref="D99:F99"/>
    <mergeCell ref="J2:K2"/>
    <mergeCell ref="A2:A4"/>
    <mergeCell ref="B2:B4"/>
    <mergeCell ref="C2:C4"/>
    <mergeCell ref="D2:G2"/>
    <mergeCell ref="H2:H4"/>
  </mergeCells>
  <hyperlinks>
    <hyperlink ref="E63" r:id="rId1" xr:uid="{DB1ADA9E-3F35-4845-AAD6-B0CDE56A2D4E}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สรุปการคำนวณ ปี 2568</vt:lpstr>
      <vt:lpstr>CH4จาก Septic tank 2568</vt:lpstr>
      <vt:lpstr>CH4จากบ่อบำบัดไม่เติมอากาศ 2568</vt:lpstr>
      <vt:lpstr>สรุปการคำนวณ ปี 2567</vt:lpstr>
      <vt:lpstr>CH4จาก Septic tank 25...</vt:lpstr>
      <vt:lpstr>CH4จากบ่อบำบัดไม่เติมอากาศ25...</vt:lpstr>
      <vt:lpstr>EF TGO AR5</vt:lpstr>
      <vt:lpstr>'EF TGO AR5'!Print_Area</vt:lpstr>
      <vt:lpstr>'สรุปการคำนวณ ปี 2567'!Print_Area</vt:lpstr>
      <vt:lpstr>'สรุปการคำนวณ ปี 2568'!Print_Area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Anchisa Phattarasiriwaratchaya</cp:lastModifiedBy>
  <cp:lastPrinted>2025-07-17T13:53:03Z</cp:lastPrinted>
  <dcterms:created xsi:type="dcterms:W3CDTF">2015-02-17T07:08:20Z</dcterms:created>
  <dcterms:modified xsi:type="dcterms:W3CDTF">2025-07-28T10:21:59Z</dcterms:modified>
</cp:coreProperties>
</file>